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10170" activeTab="9"/>
  </bookViews>
  <sheets>
    <sheet name="Timetable" sheetId="1" r:id="rId1"/>
    <sheet name="TimeTable-2" sheetId="2" r:id="rId2"/>
    <sheet name="Ranges" sheetId="3" r:id="rId3"/>
    <sheet name="Duty Sheet" sheetId="4" r:id="rId4"/>
    <sheet name="Dutysheet2" sheetId="5" r:id="rId5"/>
    <sheet name="EOSheets" sheetId="6" r:id="rId6"/>
    <sheet name="Clerk Of Course Duties" sheetId="7" r:id="rId7"/>
    <sheet name="Vlookup" sheetId="8" r:id="rId8"/>
    <sheet name="Track" sheetId="9" r:id="rId9"/>
    <sheet name="Call Room Schedule" sheetId="10" r:id="rId10"/>
    <sheet name="TimeTable Analysis" sheetId="11" r:id="rId11"/>
  </sheets>
  <externalReferences>
    <externalReference r:id="rId14"/>
  </externalReferences>
  <definedNames>
    <definedName name="_xlnm._FilterDatabase" localSheetId="3" hidden="1">'Duty Sheet'!$A$1:$C$189</definedName>
    <definedName name="_xlnm._FilterDatabase" localSheetId="0" hidden="1">'Timetable'!$A$1:$E$16</definedName>
    <definedName name="_GoBack" localSheetId="9">'Call Room Schedule'!$Q$55</definedName>
    <definedName name="ages">'Ranges'!$D$39:$D$40</definedName>
    <definedName name="discus">'Ranges'!$B$87:$B$95</definedName>
    <definedName name="EOsheet">'Ranges'!$D$26:$J$33</definedName>
    <definedName name="events">'[1]Sheet1'!$P$2:$V$22</definedName>
    <definedName name="FieldEvnts">'Ranges'!$H$2:$H$9</definedName>
    <definedName name="Hammer">'Ranges'!$B$72:$B$81</definedName>
    <definedName name="HighJump">'Ranges'!$B$3:$B$9</definedName>
    <definedName name="javelin">'Ranges'!$B$100:$B$109</definedName>
    <definedName name="LongJump">'Ranges'!$B$17:$B$25</definedName>
    <definedName name="Officials">'Ranges'!$J$2:$J$22</definedName>
    <definedName name="PoleVault">'Ranges'!$B$30:$B$34</definedName>
    <definedName name="Shot">'Ranges'!$B$39:$B$47</definedName>
    <definedName name="TmTbl">'Vlookup'!$C$5:$I$12</definedName>
    <definedName name="Track">'Ranges'!$N$2:$N$58</definedName>
    <definedName name="TripleJump">'Ranges'!$B$54:$B$62</definedName>
    <definedName name="TrkEvnts">'Ranges'!$Q$35:$Q$55</definedName>
    <definedName name="TTable">'Timetable'!$A$2:$D$16</definedName>
    <definedName name="weights">'Ranges'!$E$38:$H$40</definedName>
  </definedNames>
  <calcPr fullCalcOnLoad="1"/>
</workbook>
</file>

<file path=xl/sharedStrings.xml><?xml version="1.0" encoding="utf-8"?>
<sst xmlns="http://schemas.openxmlformats.org/spreadsheetml/2006/main" count="1717" uniqueCount="630">
  <si>
    <t>Time</t>
  </si>
  <si>
    <t>Event</t>
  </si>
  <si>
    <t>F1</t>
  </si>
  <si>
    <t>High Jump</t>
  </si>
  <si>
    <t>U20W (8)</t>
  </si>
  <si>
    <t>F2</t>
  </si>
  <si>
    <t>Hammer</t>
  </si>
  <si>
    <t>U20M (10)</t>
  </si>
  <si>
    <t>F3</t>
  </si>
  <si>
    <t>Discus</t>
  </si>
  <si>
    <t>U20W (9)</t>
  </si>
  <si>
    <t>F4</t>
  </si>
  <si>
    <t>Javelin</t>
  </si>
  <si>
    <t>U20M (9)</t>
  </si>
  <si>
    <t>F5</t>
  </si>
  <si>
    <t>U20M (6)</t>
  </si>
  <si>
    <t>F6</t>
  </si>
  <si>
    <t>Long Jump</t>
  </si>
  <si>
    <t>U20W (12)</t>
  </si>
  <si>
    <t>F7</t>
  </si>
  <si>
    <t>Pole Vault</t>
  </si>
  <si>
    <t>F8</t>
  </si>
  <si>
    <t>Shot</t>
  </si>
  <si>
    <t>U20M (8)</t>
  </si>
  <si>
    <t>F9</t>
  </si>
  <si>
    <t>Triple Jump</t>
  </si>
  <si>
    <t>U20W (11)</t>
  </si>
  <si>
    <t>F10</t>
  </si>
  <si>
    <t>U20M (7)</t>
  </si>
  <si>
    <t>F11</t>
  </si>
  <si>
    <t>U20W (6)</t>
  </si>
  <si>
    <t>F12</t>
  </si>
  <si>
    <t>F13</t>
  </si>
  <si>
    <t>F14</t>
  </si>
  <si>
    <t>F15</t>
  </si>
  <si>
    <t>U20W (5)</t>
  </si>
  <si>
    <t>Duties</t>
  </si>
  <si>
    <t>hj1</t>
  </si>
  <si>
    <t>Card 1, Fan Control, Height Progression</t>
  </si>
  <si>
    <t>Add extras at the end of the events</t>
  </si>
  <si>
    <t>hj2</t>
  </si>
  <si>
    <t>Card 2, Scoreboard, Warm-up</t>
  </si>
  <si>
    <t>hj3</t>
  </si>
  <si>
    <t>Adjust Stands, Flags, Validity of Jump</t>
  </si>
  <si>
    <t>hj4</t>
  </si>
  <si>
    <t>Adjust Stands, Clock, Plane of Bar</t>
  </si>
  <si>
    <t>hj5</t>
  </si>
  <si>
    <t>Card 2, Adjust stands</t>
  </si>
  <si>
    <t>hj6</t>
  </si>
  <si>
    <t>Adjust Stands, flags, Clock</t>
  </si>
  <si>
    <t>hj7</t>
  </si>
  <si>
    <t>Adjust Stands, Card 2, Scoreboard</t>
  </si>
  <si>
    <t>lj1</t>
  </si>
  <si>
    <t>Card 1. Measure, flags</t>
  </si>
  <si>
    <t>lj2</t>
  </si>
  <si>
    <t>Card 2, Check measure, Warm-up</t>
  </si>
  <si>
    <t>lj3</t>
  </si>
  <si>
    <t>Pull Through Tape, repair indicator board</t>
  </si>
  <si>
    <t>lj4</t>
  </si>
  <si>
    <t>Scoreboard</t>
  </si>
  <si>
    <t>lj5</t>
  </si>
  <si>
    <t>Leader, Call up, Runway Control, Clock</t>
  </si>
  <si>
    <t>lj6</t>
  </si>
  <si>
    <t>Pit Judge, Spike, Zero end of tape, Pit exit</t>
  </si>
  <si>
    <t>lj7</t>
  </si>
  <si>
    <t>Pit Judge, rake Pit</t>
  </si>
  <si>
    <t>lj8</t>
  </si>
  <si>
    <t>lj9</t>
  </si>
  <si>
    <t>Card 2, Check Measure, Scoreboard, Warm up (board)</t>
  </si>
  <si>
    <t>pv1</t>
  </si>
  <si>
    <t>Card 1, Runway Control, Clock, Call-up, Height Progression</t>
  </si>
  <si>
    <t>pv2</t>
  </si>
  <si>
    <t>pv3</t>
  </si>
  <si>
    <t>Adjust Stands, pole plant, flags</t>
  </si>
  <si>
    <t>pv4</t>
  </si>
  <si>
    <t>Adjust Stands, validity of jump</t>
  </si>
  <si>
    <t>pv5</t>
  </si>
  <si>
    <t>Adjust Stands, pole plant, card 2</t>
  </si>
  <si>
    <t>sh1</t>
  </si>
  <si>
    <t>Card 1, Measure, Front of Circle, Call-up</t>
  </si>
  <si>
    <t>sh2</t>
  </si>
  <si>
    <t>Card 2, Check Measure, rear of Circle, Warm-up</t>
  </si>
  <si>
    <t>sh3</t>
  </si>
  <si>
    <t>Sector Judge, Spike, Zero end of tape</t>
  </si>
  <si>
    <t>sh4</t>
  </si>
  <si>
    <t>Arm Action, pull through tape</t>
  </si>
  <si>
    <t>sh5</t>
  </si>
  <si>
    <t>Sector Judge, Retrieve Implements</t>
  </si>
  <si>
    <t>sh6</t>
  </si>
  <si>
    <t>sh7</t>
  </si>
  <si>
    <t>sh8</t>
  </si>
  <si>
    <t>Arm Action, pull through tape, Scoreboard</t>
  </si>
  <si>
    <t>sh9</t>
  </si>
  <si>
    <t>Implement Control</t>
  </si>
  <si>
    <t>tj1</t>
  </si>
  <si>
    <t>tj2</t>
  </si>
  <si>
    <t>tj3</t>
  </si>
  <si>
    <t>tj4</t>
  </si>
  <si>
    <t>tj5</t>
  </si>
  <si>
    <t>tj6</t>
  </si>
  <si>
    <t>tj7</t>
  </si>
  <si>
    <t>tj8</t>
  </si>
  <si>
    <t>tj9</t>
  </si>
  <si>
    <t>hh1</t>
  </si>
  <si>
    <t>Leader, Tick Card ,  Call up, Horn, Cone, Front &amp; Rear of Circle</t>
  </si>
  <si>
    <t>hh2</t>
  </si>
  <si>
    <t xml:space="preserve"> Rear of Circle, timeclock</t>
  </si>
  <si>
    <t>hh3</t>
  </si>
  <si>
    <t>Card 2, Rear of circle, Supervise Warm-Up flags</t>
  </si>
  <si>
    <t>hh4</t>
  </si>
  <si>
    <t>Clock, Validity of Landing</t>
  </si>
  <si>
    <t>hh5</t>
  </si>
  <si>
    <t>Retrieve implements</t>
  </si>
  <si>
    <t>hh6</t>
  </si>
  <si>
    <t>hh7</t>
  </si>
  <si>
    <t>hh8</t>
  </si>
  <si>
    <t>EDM Spike</t>
  </si>
  <si>
    <t>hh9</t>
  </si>
  <si>
    <t>hh10</t>
  </si>
  <si>
    <t>EDM, Card 1</t>
  </si>
  <si>
    <t>dt1</t>
  </si>
  <si>
    <t>Leader, Tick Card ,  Call up, Horn, Cone,Front and rear of Circle</t>
  </si>
  <si>
    <t>dt2</t>
  </si>
  <si>
    <t>dt3</t>
  </si>
  <si>
    <t>Clock, check Landing</t>
  </si>
  <si>
    <t>dt4</t>
  </si>
  <si>
    <t>dt5</t>
  </si>
  <si>
    <t>dt6</t>
  </si>
  <si>
    <t>dt7</t>
  </si>
  <si>
    <t>dt8</t>
  </si>
  <si>
    <t>dt9</t>
  </si>
  <si>
    <t>jt1</t>
  </si>
  <si>
    <t>Leader, Tick Card ,  Call up, Horn, Cone,Arc, Flags</t>
  </si>
  <si>
    <t>jt2</t>
  </si>
  <si>
    <t>Card 2, Scoreboard</t>
  </si>
  <si>
    <t>jt3</t>
  </si>
  <si>
    <t>Runway Control, Arm Action</t>
  </si>
  <si>
    <t>jt4</t>
  </si>
  <si>
    <t>jt5</t>
  </si>
  <si>
    <t>jt6</t>
  </si>
  <si>
    <t>jt7</t>
  </si>
  <si>
    <t>jt8</t>
  </si>
  <si>
    <t>jt9</t>
  </si>
  <si>
    <t>jt10</t>
  </si>
  <si>
    <t>Validity of landing</t>
  </si>
  <si>
    <t>Officials</t>
  </si>
  <si>
    <t>Leader, Tick Card ,  Call up, Horn, Cone</t>
  </si>
  <si>
    <t>Age Group+No's</t>
  </si>
  <si>
    <t>Implement</t>
  </si>
  <si>
    <t>6kg</t>
  </si>
  <si>
    <t>4kg</t>
  </si>
  <si>
    <t>700g</t>
  </si>
  <si>
    <t>1.75kg</t>
  </si>
  <si>
    <t>Item
 No.</t>
  </si>
  <si>
    <t>Name</t>
  </si>
  <si>
    <t>Description</t>
  </si>
  <si>
    <t>Sign In</t>
  </si>
  <si>
    <t>Sign Out</t>
  </si>
  <si>
    <t>U20M</t>
  </si>
  <si>
    <t>U20W</t>
  </si>
  <si>
    <t>Competitors</t>
  </si>
  <si>
    <t>Events</t>
  </si>
  <si>
    <t>EOSheets</t>
  </si>
  <si>
    <t>6Kg</t>
  </si>
  <si>
    <t>600g</t>
  </si>
  <si>
    <t>1kg</t>
  </si>
  <si>
    <t>Ages</t>
  </si>
  <si>
    <t>Weights</t>
  </si>
  <si>
    <t>A</t>
  </si>
  <si>
    <t>B</t>
  </si>
  <si>
    <t>C</t>
  </si>
  <si>
    <t>E</t>
  </si>
  <si>
    <t>F</t>
  </si>
  <si>
    <t>G</t>
  </si>
  <si>
    <t>D</t>
  </si>
  <si>
    <t>ID</t>
  </si>
  <si>
    <t>Weight</t>
  </si>
  <si>
    <t>No</t>
  </si>
  <si>
    <t>USING VLOOKUP</t>
  </si>
  <si>
    <t>Named Range 'TmTble' - (Cells C5:I12)</t>
  </si>
  <si>
    <t>Age Group</t>
  </si>
  <si>
    <t>600m</t>
  </si>
  <si>
    <t>U11/U13M&amp;F</t>
  </si>
  <si>
    <t>CJ</t>
  </si>
  <si>
    <t>J</t>
  </si>
  <si>
    <t>LBB</t>
  </si>
  <si>
    <t>300m</t>
  </si>
  <si>
    <t>U15B/U17 M&amp;F</t>
  </si>
  <si>
    <t>400m</t>
  </si>
  <si>
    <t>U15 &amp; Over</t>
  </si>
  <si>
    <t>100m</t>
  </si>
  <si>
    <t>WG</t>
  </si>
  <si>
    <t>JL3</t>
  </si>
  <si>
    <t>75M</t>
  </si>
  <si>
    <t>800m</t>
  </si>
  <si>
    <t>BMC  Gold Races</t>
  </si>
  <si>
    <t>BL/14</t>
  </si>
  <si>
    <t>1500m</t>
  </si>
  <si>
    <t>BMC Regional</t>
  </si>
  <si>
    <t>Open U15 &amp; Over</t>
  </si>
  <si>
    <t>3000m</t>
  </si>
  <si>
    <t xml:space="preserve">    </t>
  </si>
  <si>
    <t xml:space="preserve">      U15 &amp; Over Inc</t>
  </si>
  <si>
    <t xml:space="preserve">     Warwicks Champs</t>
  </si>
  <si>
    <t>J/LS(a)</t>
  </si>
  <si>
    <t>J/LS</t>
  </si>
  <si>
    <t>CJ = Chief Judge J = Judge J/L3 = Judge last 3 only LBB = Lapboard &amp; Bell</t>
  </si>
  <si>
    <t xml:space="preserve">   JLS – Judge &amp; Lapscore B/L 14 Break line duties Lapboard/Bell</t>
  </si>
  <si>
    <t xml:space="preserve">   J/LS= Judge Lapscore (assist) on 3k race WG = Wind Gauge</t>
  </si>
  <si>
    <t xml:space="preserve">   Umpiring No’s – refer to your umpiring positions see track plan below</t>
  </si>
  <si>
    <t>Track</t>
  </si>
  <si>
    <t>J/L3</t>
  </si>
  <si>
    <t>JLS</t>
  </si>
  <si>
    <t>B/L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</si>
  <si>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</si>
  <si>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</si>
  <si>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</si>
  <si>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</si>
  <si>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</si>
  <si>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</si>
  <si>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</si>
  <si>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</si>
  <si>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</si>
  <si>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</si>
  <si>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</si>
  <si>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</si>
  <si>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</si>
  <si>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</si>
  <si>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</si>
  <si>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</si>
  <si>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</si>
  <si>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</si>
  <si>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</si>
  <si>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</si>
  <si>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</si>
  <si>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</si>
  <si>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</si>
  <si>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</si>
  <si>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</si>
  <si>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</si>
  <si>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</si>
  <si>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</si>
  <si>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</si>
  <si>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</si>
  <si>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</si>
  <si>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</si>
  <si>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</si>
  <si>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</si>
  <si>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</si>
  <si>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</si>
  <si>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</si>
  <si>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</si>
  <si>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CHIEF JUDGE</t>
  </si>
  <si>
    <t>F1-F10</t>
  </si>
  <si>
    <t>Hurdles Flight No</t>
  </si>
  <si>
    <t>JUDGE</t>
  </si>
  <si>
    <t>i/o</t>
  </si>
  <si>
    <t>Watch Inside/Outside 4 lanes</t>
  </si>
  <si>
    <t>LAP BOARD &amp; BELL</t>
  </si>
  <si>
    <t>WJ</t>
  </si>
  <si>
    <t>Water Jump</t>
  </si>
  <si>
    <t>LBB/A</t>
  </si>
  <si>
    <t>LAP BOARD &amp; BELL ASSIST</t>
  </si>
  <si>
    <t>H1- 4</t>
  </si>
  <si>
    <t>Watch S/C Hurdle</t>
  </si>
  <si>
    <t>lbb/a</t>
  </si>
  <si>
    <t xml:space="preserve">Lap board bell/assist  lapped runners </t>
  </si>
  <si>
    <t>BL</t>
  </si>
  <si>
    <t xml:space="preserve">Break line </t>
  </si>
  <si>
    <t>lbb/a*</t>
  </si>
  <si>
    <t xml:space="preserve">Back up LBB assist for lapped runners </t>
  </si>
  <si>
    <t>XXX</t>
  </si>
  <si>
    <t>Break</t>
  </si>
  <si>
    <t>LS</t>
  </si>
  <si>
    <t>Lapscore</t>
  </si>
  <si>
    <r>
      <t xml:space="preserve">WG/XXX </t>
    </r>
    <r>
      <rPr>
        <sz val="14"/>
        <color indexed="8"/>
        <rFont val="Calibri"/>
        <family val="2"/>
      </rPr>
      <t>WG if required</t>
    </r>
  </si>
  <si>
    <t>TK-Stew</t>
  </si>
  <si>
    <t>Cover Track Steward break</t>
  </si>
  <si>
    <t xml:space="preserve">WG/XXX </t>
  </si>
  <si>
    <t>5,000m  Walk</t>
  </si>
  <si>
    <t>110m Hurdles</t>
  </si>
  <si>
    <t>200m</t>
  </si>
  <si>
    <t>5000m</t>
  </si>
  <si>
    <t>3000m S/C</t>
  </si>
  <si>
    <t>400m Hurdles</t>
  </si>
  <si>
    <t>10,000m</t>
  </si>
  <si>
    <t>100m Hurdles</t>
  </si>
  <si>
    <t>5000m S/C</t>
  </si>
  <si>
    <t>TRkEvnts</t>
  </si>
  <si>
    <t>60m Hurdles</t>
  </si>
  <si>
    <t>60m</t>
  </si>
  <si>
    <t>75m</t>
  </si>
  <si>
    <t>YDL Finals Upper Age Group</t>
  </si>
  <si>
    <t>Field:</t>
  </si>
  <si>
    <t>4 trials per athlete</t>
  </si>
  <si>
    <t>Site Ready</t>
  </si>
  <si>
    <t>M/F</t>
  </si>
  <si>
    <t>Event Site</t>
  </si>
  <si>
    <t>09:55</t>
  </si>
  <si>
    <t>Men &amp; Women</t>
  </si>
  <si>
    <t>U17</t>
  </si>
  <si>
    <t>Hammer 1</t>
  </si>
  <si>
    <t>Hammer rack to to placed on site, inserts in circle checked for position and stability.  Mat for athelestes to dry shoes in circle. 1x100m tape, 1 horn, 1 clock, red and white flags, cone, if necessary cloths for wiping implements. Distance markers set out. EDM set up and ready for use on site.</t>
  </si>
  <si>
    <t>10.25</t>
  </si>
  <si>
    <t>Men</t>
  </si>
  <si>
    <t>A &amp; B String</t>
  </si>
  <si>
    <t>Hammer 2</t>
  </si>
  <si>
    <t>Women</t>
  </si>
  <si>
    <t>Shot Putt1 (2)</t>
  </si>
  <si>
    <t>Shot rack, clock,chalk bowl, 1x20m tape, spike red and white flags.  Distance markers set out</t>
  </si>
  <si>
    <t>LJ 2 (3)</t>
  </si>
  <si>
    <t>Tape on runway to allow athletes to measure run up. (To be taken up prior to competition start). Fresh take-off indicator boards, plasticine, roller, board indicators, red and white flags, tpe and spike at take off position. Windgauge set at 20m with Clock. Cone at 40m. Rakes and a brush at pit. Runway markers set out by Athletes bench.</t>
  </si>
  <si>
    <t>10.05</t>
  </si>
  <si>
    <t>All Women</t>
  </si>
  <si>
    <t>Pool A*</t>
  </si>
  <si>
    <t>Pole Vault 1</t>
  </si>
  <si>
    <t>Tape on runway to allow athletes to measure run up. (To be taken up prior to competition start). Stands distance indicator board. Runway markers set out by athletes benches. Lifters, red and white flags, 2x competition bars, 1 practice bar + bungie. Clock.</t>
  </si>
  <si>
    <t>Pool B*</t>
  </si>
  <si>
    <t>Pole Vault 2</t>
  </si>
  <si>
    <t>11.10</t>
  </si>
  <si>
    <t>TJ 1 (4)</t>
  </si>
  <si>
    <t>Tape on runway to allow athletes to measure run up. (To be taken up prior to competition start). Fresh take-off indicator boards, plasticine, roller, board indicators, red and white flags, tape and spike at take off position. Windgauge set at 20m with Clock. Cone at 35m. Rakes and a brush at pit. Runway markers set out by Athletes bench.</t>
  </si>
  <si>
    <t>11.25</t>
  </si>
  <si>
    <t>All Men</t>
  </si>
  <si>
    <t>High Jump 1</t>
  </si>
  <si>
    <t>Check site is tidy ad start and completion of competition. Clock, red and white flags, 2 competition bars, 1 practice bar, height gauge</t>
  </si>
  <si>
    <t>High Jump 2</t>
  </si>
  <si>
    <t>Javelin 1</t>
  </si>
  <si>
    <t>Javelin rack, runway markers set by athletes area, read and white flags x2, EDM set and ready for use, horn. Distance markers set out.</t>
  </si>
  <si>
    <t>12.10</t>
  </si>
  <si>
    <t>Shot Putt 1 (2)</t>
  </si>
  <si>
    <t>12.25</t>
  </si>
  <si>
    <t>13.00</t>
  </si>
  <si>
    <t>Javelin rack, runway markers set by athletes area, read and white flags x2, EDM set and ready for use, horn Clock. Distance markers set out.</t>
  </si>
  <si>
    <t>13.10</t>
  </si>
  <si>
    <t>13.25</t>
  </si>
  <si>
    <t>13.40</t>
  </si>
  <si>
    <t>Discus 1</t>
  </si>
  <si>
    <t>Hammer rack to to placed on site,remove inserts in circle .  Mat for athelestes to dry shoes in circle. 1x100m tape, 1 horn, 1 clock, red and white flags, cone, if necessary cloths for wiping implements. Distance markers set out. EDM set up and ready for use on site.</t>
  </si>
  <si>
    <t>F16</t>
  </si>
  <si>
    <t>13.55</t>
  </si>
  <si>
    <t>F17</t>
  </si>
  <si>
    <t>14.35</t>
  </si>
  <si>
    <t>F18</t>
  </si>
  <si>
    <t>14.25</t>
  </si>
  <si>
    <t>F19</t>
  </si>
  <si>
    <t>14.10</t>
  </si>
  <si>
    <t>15.25</t>
  </si>
  <si>
    <t>F20</t>
  </si>
  <si>
    <t>1510</t>
  </si>
  <si>
    <t>F21</t>
  </si>
  <si>
    <t>15.10</t>
  </si>
  <si>
    <t>F22</t>
  </si>
  <si>
    <t>15.15</t>
  </si>
  <si>
    <t>Discus 2</t>
  </si>
  <si>
    <t>Discus rack to to placed on site,remove inserts in circle .  Mat for athelestes to dry shoes in circle. 1x100m tape, 1 horn, 1 clock, red and white flags, cone, if necessary cloths for wiping implements. Distance markers set out. EDM set up and ready for use on site.</t>
  </si>
  <si>
    <t>F23</t>
  </si>
  <si>
    <t>15.40</t>
  </si>
  <si>
    <t>U20 Men</t>
  </si>
  <si>
    <t>The siting of some events will be determined by wind direction, these events have the alternative site in brackets</t>
  </si>
  <si>
    <t>Clerk of Course Duties</t>
  </si>
  <si>
    <t xml:space="preserve">Event No. </t>
  </si>
  <si>
    <t>Time allowed into warm up</t>
  </si>
  <si>
    <t>Call Up</t>
  </si>
  <si>
    <t>Take Out</t>
  </si>
  <si>
    <t>Taken Out</t>
  </si>
  <si>
    <t>Men &amp; Women U17</t>
  </si>
  <si>
    <t>Men A &amp; B</t>
  </si>
  <si>
    <t xml:space="preserve"> A &amp; B</t>
  </si>
  <si>
    <t xml:space="preserve">Pole Vault </t>
  </si>
  <si>
    <t xml:space="preserve">All Women </t>
  </si>
  <si>
    <t>Pools A &amp; B</t>
  </si>
  <si>
    <t xml:space="preserve">All Men </t>
  </si>
  <si>
    <t xml:space="preserve">Javelin </t>
  </si>
  <si>
    <t xml:space="preserve">Men A &amp; B </t>
  </si>
  <si>
    <t xml:space="preserve">Shot </t>
  </si>
  <si>
    <t>Men U17</t>
  </si>
  <si>
    <t>A &amp; B</t>
  </si>
  <si>
    <t>Women Pool A</t>
  </si>
  <si>
    <t>Women Pool B</t>
  </si>
  <si>
    <t>Women U17</t>
  </si>
  <si>
    <t xml:space="preserve">Women </t>
  </si>
  <si>
    <r>
      <t>=IF(ISNA(HLOOKUP(C3,weights,MATCH(LEFT(D3,4),ages)+1,0)),"",</t>
    </r>
    <r>
      <rPr>
        <sz val="24"/>
        <color indexed="10"/>
        <rFont val="Calibri"/>
        <family val="2"/>
      </rPr>
      <t>HLOOKUP(C3,weights,MATCH(LEFT(D3,4),ages)+1,0))</t>
    </r>
  </si>
  <si>
    <t>?</t>
  </si>
  <si>
    <t>FIELD EVENT TIMINGS - LOWER AGE GROUP</t>
  </si>
  <si>
    <t>Throws</t>
  </si>
  <si>
    <t>Horizontal Jumps</t>
  </si>
  <si>
    <t>Vertical Jumps</t>
  </si>
  <si>
    <t>% possible Competitors</t>
  </si>
  <si>
    <t>Scheduled Start Time</t>
  </si>
  <si>
    <t>Actual Start Time</t>
  </si>
  <si>
    <t>Finish Time</t>
  </si>
  <si>
    <t>Minutes Taken</t>
  </si>
  <si>
    <t>1 min or 45 sec for PV/HJ</t>
  </si>
  <si>
    <t>Number of Competitors</t>
  </si>
  <si>
    <t>Av Time
(secs)</t>
  </si>
  <si>
    <t>Horz.Jmps</t>
  </si>
  <si>
    <t>%Possible Competitors</t>
  </si>
  <si>
    <t>u15 Boys</t>
  </si>
  <si>
    <t>Conclusions
Most started early - obviously he 30 minute warm-up needs to be revised for next year. 20  minutes would seem better for all but vertical jumps. Vertical jumps take 5/10 minutes off  for high jump and 10/15 minutes off for PV as well.</t>
  </si>
  <si>
    <t>javelin</t>
  </si>
  <si>
    <t>u15 Girls</t>
  </si>
  <si>
    <t>u13 Boys</t>
  </si>
  <si>
    <t>u13 Girls</t>
  </si>
  <si>
    <t>NT</t>
  </si>
  <si>
    <t>Average</t>
  </si>
  <si>
    <t>Max</t>
  </si>
  <si>
    <t>Min</t>
  </si>
  <si>
    <t>FIELD EVENT TIMINGS - UPPER AGE GROUP</t>
  </si>
  <si>
    <t>Av Time</t>
  </si>
  <si>
    <t>30 Minutes warm-up still too much. Changes as per Lower age group.</t>
  </si>
  <si>
    <t>u17 M &amp; W</t>
  </si>
  <si>
    <t>8+8</t>
  </si>
  <si>
    <t>u17 Men</t>
  </si>
  <si>
    <t xml:space="preserve"> u17 M &amp; W</t>
  </si>
  <si>
    <t xml:space="preserve"> </t>
  </si>
  <si>
    <t>u17 Women</t>
  </si>
  <si>
    <t>High jump</t>
  </si>
  <si>
    <t>U17M &amp; U17W</t>
  </si>
  <si>
    <t>HT1</t>
  </si>
  <si>
    <t xml:space="preserve">                                         </t>
  </si>
  <si>
    <t>HT</t>
  </si>
  <si>
    <t>Outside</t>
  </si>
  <si>
    <t>HT2</t>
  </si>
  <si>
    <t>U20 Women</t>
  </si>
  <si>
    <t>SH1</t>
  </si>
  <si>
    <t>U17M &amp; U17M</t>
  </si>
  <si>
    <t>LJ1</t>
  </si>
  <si>
    <t>SH</t>
  </si>
  <si>
    <t>Pole vault</t>
  </si>
  <si>
    <t>All Women Pool A</t>
  </si>
  <si>
    <t>PV1</t>
  </si>
  <si>
    <t>All Women Pool B</t>
  </si>
  <si>
    <t>LJ</t>
  </si>
  <si>
    <t>TJ1</t>
  </si>
  <si>
    <t>All Men Pool A</t>
  </si>
  <si>
    <t>HJ1</t>
  </si>
  <si>
    <t>PV</t>
  </si>
  <si>
    <t>AllMen Pool B</t>
  </si>
  <si>
    <t>JT1</t>
  </si>
  <si>
    <t>HT3</t>
  </si>
  <si>
    <t>TJ</t>
  </si>
  <si>
    <t>U17 Men</t>
  </si>
  <si>
    <t>SH2</t>
  </si>
  <si>
    <t>LJ2</t>
  </si>
  <si>
    <t>HJ</t>
  </si>
  <si>
    <t>JT2</t>
  </si>
  <si>
    <t>TJ2</t>
  </si>
  <si>
    <t>SH3</t>
  </si>
  <si>
    <t>JT</t>
  </si>
  <si>
    <t>DT1</t>
  </si>
  <si>
    <t>All Men Pool B</t>
  </si>
  <si>
    <t>PV2</t>
  </si>
  <si>
    <t>DT</t>
  </si>
  <si>
    <t>JT3</t>
  </si>
  <si>
    <t>LJ3</t>
  </si>
  <si>
    <t>HJ2</t>
  </si>
  <si>
    <t>All Women Pool b</t>
  </si>
  <si>
    <t>U17 Women</t>
  </si>
  <si>
    <t>SP4</t>
  </si>
  <si>
    <t>TJ3</t>
  </si>
  <si>
    <t>DT2</t>
  </si>
  <si>
    <t>DT3</t>
  </si>
  <si>
    <t>warmup</t>
  </si>
  <si>
    <t>T1</t>
  </si>
  <si>
    <t>400mh</t>
  </si>
  <si>
    <t>Men A</t>
  </si>
  <si>
    <t>T2</t>
  </si>
  <si>
    <t>Men B</t>
  </si>
  <si>
    <t>T3</t>
  </si>
  <si>
    <t>T4</t>
  </si>
  <si>
    <t>Women A</t>
  </si>
  <si>
    <t>T5</t>
  </si>
  <si>
    <t>Women B</t>
  </si>
  <si>
    <t>T6</t>
  </si>
  <si>
    <t>300mh</t>
  </si>
  <si>
    <t>T7</t>
  </si>
  <si>
    <t>T8</t>
  </si>
  <si>
    <t>T9</t>
  </si>
  <si>
    <t>T10</t>
  </si>
  <si>
    <t>T11</t>
  </si>
  <si>
    <t>T12</t>
  </si>
  <si>
    <t>T13</t>
  </si>
  <si>
    <t>T14</t>
  </si>
  <si>
    <t>T15</t>
  </si>
  <si>
    <t>T16</t>
  </si>
  <si>
    <t>T17</t>
  </si>
  <si>
    <t>T18</t>
  </si>
  <si>
    <t>T19</t>
  </si>
  <si>
    <t>T20</t>
  </si>
  <si>
    <t>T21</t>
  </si>
  <si>
    <t>T22</t>
  </si>
  <si>
    <t>T23</t>
  </si>
  <si>
    <t>T24</t>
  </si>
  <si>
    <t>T25</t>
  </si>
  <si>
    <t xml:space="preserve">Men </t>
  </si>
  <si>
    <t>A,B, U17</t>
  </si>
  <si>
    <t>T26</t>
  </si>
  <si>
    <t>80mh</t>
  </si>
  <si>
    <t>T27</t>
  </si>
  <si>
    <t>100mh</t>
  </si>
  <si>
    <t>T28</t>
  </si>
  <si>
    <t>T29</t>
  </si>
  <si>
    <t>T30</t>
  </si>
  <si>
    <t>Women A,B,U17</t>
  </si>
  <si>
    <t>T31</t>
  </si>
  <si>
    <t>110mh</t>
  </si>
  <si>
    <t>T32</t>
  </si>
  <si>
    <t>T33</t>
  </si>
  <si>
    <t>T34</t>
  </si>
  <si>
    <t>T35</t>
  </si>
  <si>
    <t>T36</t>
  </si>
  <si>
    <t>T37</t>
  </si>
  <si>
    <t>T38</t>
  </si>
  <si>
    <t>T39</t>
  </si>
  <si>
    <t>T40</t>
  </si>
  <si>
    <t>T41</t>
  </si>
  <si>
    <t>T42</t>
  </si>
  <si>
    <t>T43</t>
  </si>
  <si>
    <t>1500m S/C</t>
  </si>
  <si>
    <t>T44</t>
  </si>
  <si>
    <t xml:space="preserve">4 x 100m </t>
  </si>
  <si>
    <t>T45</t>
  </si>
  <si>
    <t>T46</t>
  </si>
  <si>
    <t>T47</t>
  </si>
  <si>
    <t>T48</t>
  </si>
  <si>
    <t>2000m S/C</t>
  </si>
  <si>
    <t>T49</t>
  </si>
  <si>
    <t>T50</t>
  </si>
  <si>
    <t>4 x 400m</t>
  </si>
  <si>
    <t>T51</t>
  </si>
  <si>
    <t xml:space="preserve">4 x 400m </t>
  </si>
  <si>
    <t>T52</t>
  </si>
  <si>
    <t>T53</t>
  </si>
  <si>
    <t xml:space="preserve">4 x 300m </t>
  </si>
  <si>
    <t>(e.8. hj8 would go into A10  and the duty into B10)</t>
  </si>
  <si>
    <t>Gordon</t>
  </si>
  <si>
    <t>Ainsley</t>
  </si>
  <si>
    <t>Andrew</t>
  </si>
  <si>
    <t>Brown</t>
  </si>
  <si>
    <t>Pat</t>
  </si>
  <si>
    <t>Neville</t>
  </si>
  <si>
    <t>Corey</t>
  </si>
  <si>
    <t>Roland</t>
  </si>
  <si>
    <t>Day</t>
  </si>
  <si>
    <t>Pam</t>
  </si>
  <si>
    <t>Douglas</t>
  </si>
  <si>
    <t>Morna</t>
  </si>
  <si>
    <t>Farquhar</t>
  </si>
  <si>
    <t>Keith</t>
  </si>
  <si>
    <t>Weetman</t>
  </si>
  <si>
    <t>Anne</t>
  </si>
  <si>
    <t>Fletcher</t>
  </si>
  <si>
    <t>Stuart</t>
  </si>
  <si>
    <t>Hodson</t>
  </si>
  <si>
    <t>Nick</t>
  </si>
  <si>
    <t>Reade</t>
  </si>
  <si>
    <t>Suzanne</t>
  </si>
  <si>
    <t>Lyons</t>
  </si>
  <si>
    <t>Kevin</t>
  </si>
  <si>
    <t>Mee</t>
  </si>
  <si>
    <t>Maggie</t>
  </si>
  <si>
    <t>Murphy</t>
  </si>
  <si>
    <t>Heather</t>
  </si>
  <si>
    <t>Nelson</t>
  </si>
  <si>
    <t>Geoff</t>
  </si>
  <si>
    <t>Durbin</t>
  </si>
  <si>
    <t>Geraldine</t>
  </si>
  <si>
    <t>Sleigh</t>
  </si>
  <si>
    <t>Barbara</t>
  </si>
  <si>
    <t>Taylor</t>
  </si>
  <si>
    <t>Tony</t>
  </si>
  <si>
    <t>Trace</t>
  </si>
  <si>
    <t>David</t>
  </si>
  <si>
    <t>Berrington</t>
  </si>
  <si>
    <t>Rowena</t>
  </si>
  <si>
    <t>Ferrier</t>
  </si>
  <si>
    <t>Andrew Ainsley</t>
  </si>
  <si>
    <t>Anne Berrington</t>
  </si>
  <si>
    <t>Barbara Brown</t>
  </si>
  <si>
    <t>David Brown</t>
  </si>
  <si>
    <t>Geoff Corey</t>
  </si>
  <si>
    <t>Geraldine Day</t>
  </si>
  <si>
    <t>Gordon Douglas</t>
  </si>
  <si>
    <t>Heather Durbin</t>
  </si>
  <si>
    <t>Keith Farquhar</t>
  </si>
  <si>
    <t>Kevin Ferrier</t>
  </si>
  <si>
    <t>Maggie Fletcher</t>
  </si>
  <si>
    <t>Morna Hodson</t>
  </si>
  <si>
    <t>Neville Lyons</t>
  </si>
  <si>
    <t>Nick Mee</t>
  </si>
  <si>
    <t>Pam Murphy</t>
  </si>
  <si>
    <t>Pat Nelson</t>
  </si>
  <si>
    <t>Roland Reade</t>
  </si>
  <si>
    <t>Rowena Sleigh</t>
  </si>
  <si>
    <t>Stuart Taylor</t>
  </si>
  <si>
    <t>Suzanne Trace</t>
  </si>
  <si>
    <t>Tony Weetman</t>
  </si>
  <si>
    <t xml:space="preserve">Event No.  </t>
  </si>
  <si>
    <t xml:space="preserve">Event </t>
  </si>
  <si>
    <t xml:space="preserve">Age Group </t>
  </si>
  <si>
    <t xml:space="preserve">Time allowed into warm up </t>
  </si>
  <si>
    <t xml:space="preserve">Call Up </t>
  </si>
  <si>
    <t xml:space="preserve">Take Out </t>
  </si>
  <si>
    <t xml:space="preserve">Time </t>
  </si>
  <si>
    <t xml:space="preserve">Taken Out </t>
  </si>
  <si>
    <t>U 17 men &amp; women</t>
  </si>
  <si>
    <t>Javelin - o/s</t>
  </si>
  <si>
    <t>U 20 men</t>
  </si>
  <si>
    <t>U 20 women</t>
  </si>
  <si>
    <t>U 20 men pool A</t>
  </si>
  <si>
    <t>U 20 men pool B</t>
  </si>
  <si>
    <t>All women pool A</t>
  </si>
  <si>
    <t>All women pool B</t>
  </si>
  <si>
    <t>Discus - o/s</t>
  </si>
  <si>
    <t>U17 men &amp; women</t>
  </si>
  <si>
    <t>U 17 men</t>
  </si>
  <si>
    <t>U 20 women pool A</t>
  </si>
  <si>
    <t>U 20 women pool B</t>
  </si>
  <si>
    <t>U 17 women</t>
  </si>
  <si>
    <t>All men pool A</t>
  </si>
  <si>
    <t>F24</t>
  </si>
  <si>
    <t>All men pool B</t>
  </si>
  <si>
    <t>F25</t>
  </si>
  <si>
    <t>F26</t>
  </si>
  <si>
    <t>F27</t>
  </si>
  <si>
    <t>F28</t>
  </si>
  <si>
    <t>F29</t>
  </si>
  <si>
    <t>F30</t>
  </si>
  <si>
    <t xml:space="preserve">Discus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</si>
</sst>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F400]h:mm:ss\ AM/PM"/>
    <numFmt numFmtId="169" formatCode="&quot;Yes&quot;;&quot;Yes&quot;;&quot;No&quot;"/>
    <numFmt numFmtId="170" formatCode="&quot;True&quot;;&quot;True&quot;;&quot;False&quot;"/>
    <numFmt numFmtId="171" formatCode="&quot;On&quot;;&quot;On&quot;;&quot;Off&quot;"/>
    <numFmt numFmtId="172" formatCode="[$€-2]\ #,##0.00_);[Red]\([$€-2]\ #,##0.00\)"/>
    <numFmt numFmtId="173" formatCode="0.00;[Red]0.00"/>
    <numFmt numFmtId="174" formatCode="0;[Red]0"/>
    <numFmt numFmtId="175" formatCode="###0.00;###0.00"/>
  </numFmts>
  <fonts count="89">
    <font>
      <sz val="11"/>
      <color indexed="8"/>
      <name val="Calibri"/>
      <family val="0"/>
    </font>
    <font>
      <sz val="12"/>
      <name val="Times New Roman"/>
      <family val="0"/>
    </font>
    <font>
      <sz val="10"/>
      <name val="Arial"/>
      <family val="2"/>
    </font>
    <font>
      <b/>
      <sz val="11"/>
      <color indexed="8"/>
      <name val="Calibri"/>
      <family val="2"/>
    </font>
    <font>
      <sz val="36"/>
      <color indexed="8"/>
      <name val="Calibri"/>
      <family val="2"/>
    </font>
    <font>
      <sz val="22"/>
      <color indexed="8"/>
      <name val="Calibri"/>
      <family val="2"/>
    </font>
    <font>
      <sz val="9"/>
      <color indexed="8"/>
      <name val="Times New Roman"/>
      <family val="1"/>
    </font>
    <font>
      <b/>
      <sz val="12"/>
      <color indexed="8"/>
      <name val="Times New Roman"/>
      <family val="1"/>
    </font>
    <font>
      <sz val="14"/>
      <color indexed="8"/>
      <name val="Calibri"/>
      <family val="2"/>
    </font>
    <font>
      <b/>
      <sz val="11"/>
      <name val="Calibri"/>
      <family val="2"/>
    </font>
    <font>
      <sz val="11"/>
      <name val="Calibri"/>
      <family val="2"/>
    </font>
    <font>
      <sz val="24"/>
      <color indexed="8"/>
      <name val="Calibri"/>
      <family val="2"/>
    </font>
    <font>
      <sz val="24"/>
      <color indexed="10"/>
      <name val="Calibri"/>
      <family val="2"/>
    </font>
    <font>
      <sz val="20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4"/>
      <name val="Calibri"/>
      <family val="2"/>
    </font>
    <font>
      <sz val="8"/>
      <color indexed="8"/>
      <name val="Arial Bold"/>
      <family val="0"/>
    </font>
    <font>
      <sz val="8"/>
      <color indexed="8"/>
      <name val="Arial"/>
      <family val="2"/>
    </font>
    <font>
      <sz val="8"/>
      <color indexed="10"/>
      <name val="Arial"/>
      <family val="2"/>
    </font>
    <font>
      <sz val="9"/>
      <color indexed="8"/>
      <name val="Calibri"/>
      <family val="2"/>
    </font>
    <font>
      <sz val="9.5"/>
      <color indexed="8"/>
      <name val="Arial"/>
      <family val="2"/>
    </font>
    <font>
      <b/>
      <sz val="11"/>
      <color indexed="10"/>
      <name val="Calibri"/>
      <family val="2"/>
    </font>
    <font>
      <b/>
      <sz val="12"/>
      <color indexed="8"/>
      <name val="Calibri"/>
      <family val="2"/>
    </font>
    <font>
      <sz val="9"/>
      <color indexed="9"/>
      <name val="Calibri"/>
      <family val="2"/>
    </font>
    <font>
      <sz val="8"/>
      <color indexed="8"/>
      <name val="Calibri"/>
      <family val="2"/>
    </font>
    <font>
      <sz val="10"/>
      <color indexed="8"/>
      <name val="Calibri"/>
      <family val="2"/>
    </font>
    <font>
      <b/>
      <sz val="17"/>
      <color indexed="8"/>
      <name val="Calibri"/>
      <family val="2"/>
    </font>
    <font>
      <sz val="20"/>
      <color indexed="8"/>
      <name val="Calibri"/>
      <family val="2"/>
    </font>
    <font>
      <b/>
      <sz val="8"/>
      <color indexed="10"/>
      <name val="Calibri"/>
      <family val="2"/>
    </font>
    <font>
      <b/>
      <sz val="16"/>
      <color indexed="8"/>
      <name val="Calibri"/>
      <family val="2"/>
    </font>
    <font>
      <sz val="8"/>
      <name val="Segoe UI"/>
      <family val="2"/>
    </font>
    <font>
      <b/>
      <sz val="24"/>
      <color indexed="8"/>
      <name val="Calibri"/>
      <family val="0"/>
    </font>
    <font>
      <b/>
      <sz val="2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36"/>
      <color theme="1"/>
      <name val="Calibri"/>
      <family val="2"/>
    </font>
    <font>
      <sz val="14"/>
      <color theme="1"/>
      <name val="Calibri"/>
      <family val="2"/>
    </font>
    <font>
      <sz val="8"/>
      <color rgb="FF000000"/>
      <name val="Arial Bold"/>
      <family val="0"/>
    </font>
    <font>
      <sz val="8"/>
      <color rgb="FF000000"/>
      <name val="Arial"/>
      <family val="2"/>
    </font>
    <font>
      <sz val="8"/>
      <color rgb="FFFF0000"/>
      <name val="Arial"/>
      <family val="2"/>
    </font>
    <font>
      <sz val="9"/>
      <color rgb="FF000000"/>
      <name val="Calibri"/>
      <family val="2"/>
    </font>
    <font>
      <sz val="11"/>
      <color rgb="FF000000"/>
      <name val="Calibri"/>
      <family val="2"/>
    </font>
    <font>
      <b/>
      <sz val="11"/>
      <color rgb="FF000000"/>
      <name val="Calibri"/>
      <family val="2"/>
    </font>
    <font>
      <sz val="9.5"/>
      <color rgb="FF000000"/>
      <name val="Arial"/>
      <family val="2"/>
    </font>
    <font>
      <b/>
      <sz val="11"/>
      <color rgb="FFFF0000"/>
      <name val="Calibri"/>
      <family val="2"/>
    </font>
    <font>
      <b/>
      <sz val="12"/>
      <color theme="1"/>
      <name val="Calibri"/>
      <family val="2"/>
    </font>
    <font>
      <sz val="9"/>
      <color theme="1"/>
      <name val="Calibri"/>
      <family val="2"/>
    </font>
    <font>
      <sz val="9"/>
      <color theme="0"/>
      <name val="Calibri"/>
      <family val="2"/>
    </font>
    <font>
      <sz val="8"/>
      <color theme="1"/>
      <name val="Calibri"/>
      <family val="2"/>
    </font>
    <font>
      <sz val="10"/>
      <color rgb="FF000000"/>
      <name val="Calibri"/>
      <family val="2"/>
    </font>
    <font>
      <b/>
      <sz val="17"/>
      <color theme="1"/>
      <name val="Calibri"/>
      <family val="2"/>
    </font>
    <font>
      <sz val="20"/>
      <color theme="1"/>
      <name val="Calibri"/>
      <family val="2"/>
    </font>
    <font>
      <b/>
      <sz val="8"/>
      <color rgb="FFFF0000"/>
      <name val="Calibri"/>
      <family val="2"/>
    </font>
    <font>
      <b/>
      <sz val="16"/>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D0EBB3"/>
        <bgColor indexed="64"/>
      </patternFill>
    </fill>
    <fill>
      <patternFill patternType="solid">
        <fgColor rgb="FFFF5B5B"/>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gradientFill>
        <stop position="0">
          <color theme="0"/>
        </stop>
        <stop position="1">
          <color rgb="FF00B050"/>
        </stop>
      </gradientFill>
    </fill>
    <fill>
      <gradientFill>
        <stop position="0">
          <color theme="0"/>
        </stop>
        <stop position="1">
          <color rgb="FF00B050"/>
        </stop>
      </gradientFill>
    </fill>
    <fill>
      <gradientFill>
        <stop position="0">
          <color theme="0"/>
        </stop>
        <stop position="1">
          <color rgb="FF00B050"/>
        </stop>
      </gradientFill>
    </fill>
    <fill>
      <gradientFill>
        <stop position="0">
          <color theme="0"/>
        </stop>
        <stop position="1">
          <color rgb="FF00B050"/>
        </stop>
      </gradientFill>
    </fill>
    <fill>
      <gradientFill>
        <stop position="0">
          <color theme="0"/>
        </stop>
        <stop position="1">
          <color rgb="FF00B050"/>
        </stop>
      </gradientFill>
    </fill>
    <fill>
      <gradientFill>
        <stop position="0">
          <color theme="0"/>
        </stop>
        <stop position="1">
          <color rgb="FF00B050"/>
        </stop>
      </gradientFill>
    </fill>
    <fill>
      <patternFill patternType="solid">
        <fgColor rgb="FF002060"/>
        <bgColor indexed="64"/>
      </patternFill>
    </fill>
    <fill>
      <patternFill patternType="solid">
        <fgColor theme="9" tint="-0.24997000396251678"/>
        <bgColor indexed="64"/>
      </patternFill>
    </fill>
    <fill>
      <patternFill patternType="solid">
        <fgColor theme="0" tint="-0.3499799966812134"/>
        <bgColor indexed="64"/>
      </patternFill>
    </fill>
    <fill>
      <gradientFill>
        <stop position="0">
          <color theme="0"/>
        </stop>
        <stop position="1">
          <color rgb="FF00B050"/>
        </stop>
      </gradientFill>
    </fill>
    <fill>
      <patternFill patternType="solid">
        <fgColor rgb="FF7030A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top style="medium"/>
      <bottom/>
    </border>
    <border>
      <left style="medium"/>
      <right style="medium"/>
      <top style="medium"/>
      <bottom>
        <color indexed="63"/>
      </bottom>
    </border>
    <border>
      <left style="medium"/>
      <right style="medium"/>
      <top>
        <color indexed="63"/>
      </top>
      <bottom style="medium"/>
    </border>
    <border>
      <left/>
      <right style="medium"/>
      <top style="medium"/>
      <bottom/>
    </border>
    <border>
      <left/>
      <right style="medium"/>
      <top/>
      <bottom style="medium"/>
    </border>
    <border>
      <left style="medium"/>
      <right style="medium"/>
      <top/>
      <bottom/>
    </border>
    <border>
      <left/>
      <right/>
      <top/>
      <bottom style="thin"/>
    </border>
    <border>
      <left/>
      <right style="thin"/>
      <top style="thin"/>
      <bottom/>
    </border>
    <border>
      <left/>
      <right style="thin"/>
      <top/>
      <bottom/>
    </border>
    <border>
      <left/>
      <right style="thin"/>
      <top/>
      <bottom style="thin"/>
    </border>
    <border>
      <left style="medium"/>
      <right style="thin"/>
      <top style="medium"/>
      <bottom/>
    </border>
    <border>
      <left style="thin"/>
      <right style="thin"/>
      <top style="medium"/>
      <bottom/>
    </border>
    <border>
      <left style="thin"/>
      <right style="medium"/>
      <top style="medium"/>
      <botto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medium"/>
      <top style="medium"/>
      <bottom style="thin"/>
    </border>
    <border>
      <left/>
      <right/>
      <top style="medium"/>
      <bottom style="thin"/>
    </border>
    <border>
      <left/>
      <right style="thin"/>
      <top style="medium"/>
      <bottom style="thin"/>
    </border>
    <border>
      <left style="medium"/>
      <right style="medium"/>
      <top style="thin"/>
      <bottom style="thin"/>
    </border>
    <border>
      <left/>
      <right/>
      <top style="thin"/>
      <bottom style="thin"/>
    </border>
    <border>
      <left/>
      <right style="thin"/>
      <top style="thin"/>
      <bottom style="thin"/>
    </border>
    <border>
      <left style="medium"/>
      <right style="medium"/>
      <top style="thin"/>
      <bottom style="medium"/>
    </border>
    <border>
      <left/>
      <right/>
      <top style="thin"/>
      <bottom style="medium"/>
    </border>
    <border>
      <left/>
      <right style="thin"/>
      <top style="thin"/>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FF0000"/>
      </left>
      <right/>
      <top/>
      <bottom style="thin">
        <color rgb="FFFF0000"/>
      </bottom>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top style="thin"/>
      <bottom/>
    </border>
    <border>
      <left style="thin"/>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Alignment="1">
      <alignment/>
    </xf>
    <xf numFmtId="20" fontId="0" fillId="0" borderId="0" xfId="0" applyNumberFormat="1" applyAlignment="1">
      <alignment/>
    </xf>
    <xf numFmtId="0" fontId="0" fillId="0" borderId="0" xfId="0" applyNumberFormat="1" applyFill="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51" fillId="0" borderId="10" xfId="0" applyFont="1" applyBorder="1" applyAlignment="1">
      <alignment/>
    </xf>
    <xf numFmtId="0" fontId="69" fillId="0" borderId="10"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70" fillId="0" borderId="0" xfId="0" applyFont="1" applyAlignment="1">
      <alignment/>
    </xf>
    <xf numFmtId="0" fontId="0" fillId="0" borderId="20" xfId="0" applyFont="1" applyBorder="1" applyAlignment="1">
      <alignment/>
    </xf>
    <xf numFmtId="0" fontId="51" fillId="0" borderId="0" xfId="0" applyFont="1" applyAlignment="1">
      <alignment/>
    </xf>
    <xf numFmtId="20" fontId="69" fillId="0" borderId="10" xfId="0" applyNumberFormat="1" applyFont="1" applyBorder="1" applyAlignment="1">
      <alignment horizontal="left"/>
    </xf>
    <xf numFmtId="0" fontId="2" fillId="0" borderId="18" xfId="0" applyFont="1" applyBorder="1" applyAlignment="1">
      <alignment/>
    </xf>
    <xf numFmtId="0" fontId="3" fillId="33" borderId="18" xfId="0" applyFont="1" applyFill="1" applyBorder="1" applyAlignment="1">
      <alignment horizontal="center"/>
    </xf>
    <xf numFmtId="0" fontId="3" fillId="33" borderId="0" xfId="0" applyFont="1" applyFill="1" applyAlignment="1">
      <alignment horizontal="center"/>
    </xf>
    <xf numFmtId="0" fontId="0" fillId="0" borderId="18" xfId="0" applyFont="1" applyBorder="1" applyAlignment="1">
      <alignment/>
    </xf>
    <xf numFmtId="0" fontId="0" fillId="0" borderId="18" xfId="0" applyBorder="1" applyAlignment="1">
      <alignment horizontal="center"/>
    </xf>
    <xf numFmtId="20" fontId="0" fillId="0" borderId="18" xfId="0" applyNumberFormat="1" applyBorder="1" applyAlignment="1">
      <alignment horizontal="center"/>
    </xf>
    <xf numFmtId="0" fontId="0" fillId="0" borderId="18" xfId="0" applyFont="1" applyBorder="1" applyAlignment="1">
      <alignment horizontal="center"/>
    </xf>
    <xf numFmtId="0" fontId="67" fillId="33" borderId="18" xfId="0" applyFont="1" applyFill="1" applyBorder="1" applyAlignment="1">
      <alignment/>
    </xf>
    <xf numFmtId="0" fontId="67" fillId="33" borderId="18" xfId="0" applyFont="1" applyFill="1" applyBorder="1" applyAlignment="1">
      <alignment horizontal="center"/>
    </xf>
    <xf numFmtId="0" fontId="0" fillId="0" borderId="18" xfId="0" applyFont="1" applyFill="1" applyBorder="1" applyAlignment="1">
      <alignment/>
    </xf>
    <xf numFmtId="0" fontId="0" fillId="0" borderId="18" xfId="0" applyFill="1" applyBorder="1" applyAlignment="1">
      <alignment/>
    </xf>
    <xf numFmtId="0" fontId="0" fillId="34" borderId="18" xfId="0" applyFill="1" applyBorder="1" applyAlignment="1">
      <alignment horizontal="center"/>
    </xf>
    <xf numFmtId="0" fontId="0" fillId="34" borderId="18" xfId="0" applyFill="1" applyBorder="1" applyAlignment="1">
      <alignment/>
    </xf>
    <xf numFmtId="0" fontId="4" fillId="0" borderId="0" xfId="0" applyFont="1" applyAlignment="1">
      <alignment/>
    </xf>
    <xf numFmtId="20" fontId="0" fillId="34" borderId="18" xfId="0" applyNumberFormat="1" applyFill="1" applyBorder="1" applyAlignment="1">
      <alignment horizontal="center"/>
    </xf>
    <xf numFmtId="0" fontId="0" fillId="34" borderId="18" xfId="0" applyFont="1" applyFill="1" applyBorder="1" applyAlignment="1">
      <alignment horizontal="center"/>
    </xf>
    <xf numFmtId="0" fontId="5" fillId="0" borderId="0" xfId="0" applyFont="1" applyAlignment="1">
      <alignment/>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2" xfId="0" applyBorder="1" applyAlignment="1">
      <alignment vertical="top" wrapText="1"/>
    </xf>
    <xf numFmtId="0" fontId="6" fillId="0" borderId="11" xfId="0" applyFont="1" applyBorder="1" applyAlignment="1">
      <alignment horizontal="center" vertical="center" wrapText="1"/>
    </xf>
    <xf numFmtId="0" fontId="0" fillId="0" borderId="24" xfId="0" applyBorder="1" applyAlignment="1">
      <alignment vertical="top" wrapText="1"/>
    </xf>
    <xf numFmtId="16" fontId="6" fillId="0" borderId="11" xfId="0" applyNumberFormat="1" applyFont="1" applyBorder="1" applyAlignment="1">
      <alignment horizontal="center" vertical="center" wrapText="1"/>
    </xf>
    <xf numFmtId="0" fontId="0" fillId="0" borderId="25" xfId="0" applyBorder="1" applyAlignment="1">
      <alignment vertical="top" wrapText="1"/>
    </xf>
    <xf numFmtId="0" fontId="0" fillId="0" borderId="11" xfId="0" applyBorder="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0" fillId="0" borderId="18" xfId="0" applyBorder="1" applyAlignment="1" quotePrefix="1">
      <alignment horizontal="center"/>
    </xf>
    <xf numFmtId="49" fontId="69" fillId="0" borderId="0" xfId="0" applyNumberFormat="1" applyFont="1" applyFill="1" applyBorder="1" applyAlignment="1">
      <alignment horizontal="left"/>
    </xf>
    <xf numFmtId="0" fontId="71" fillId="0" borderId="0" xfId="0" applyFont="1" applyAlignment="1">
      <alignment/>
    </xf>
    <xf numFmtId="0" fontId="69" fillId="0" borderId="0" xfId="0" applyFont="1" applyAlignment="1">
      <alignment/>
    </xf>
    <xf numFmtId="49" fontId="71" fillId="0" borderId="18" xfId="0" applyNumberFormat="1" applyFont="1" applyBorder="1" applyAlignment="1">
      <alignment horizontal="left"/>
    </xf>
    <xf numFmtId="49" fontId="32" fillId="0" borderId="18" xfId="0" applyNumberFormat="1" applyFont="1" applyBorder="1" applyAlignment="1">
      <alignment horizontal="left"/>
    </xf>
    <xf numFmtId="0" fontId="67" fillId="0" borderId="0" xfId="0" applyFont="1" applyAlignment="1">
      <alignment horizontal="left"/>
    </xf>
    <xf numFmtId="0" fontId="67" fillId="0" borderId="0" xfId="0" applyFont="1" applyAlignment="1">
      <alignment horizontal="center"/>
    </xf>
    <xf numFmtId="0" fontId="0" fillId="0" borderId="0" xfId="0" applyAlignment="1">
      <alignment horizontal="center"/>
    </xf>
    <xf numFmtId="0" fontId="0" fillId="0" borderId="26" xfId="0" applyBorder="1" applyAlignment="1">
      <alignment horizontal="center"/>
    </xf>
    <xf numFmtId="49" fontId="72" fillId="0" borderId="26" xfId="0" applyNumberFormat="1" applyFont="1" applyBorder="1" applyAlignment="1">
      <alignment horizontal="center"/>
    </xf>
    <xf numFmtId="49" fontId="72" fillId="0" borderId="26" xfId="0" applyNumberFormat="1" applyFont="1" applyBorder="1" applyAlignment="1">
      <alignment/>
    </xf>
    <xf numFmtId="49" fontId="72" fillId="0" borderId="26" xfId="0" applyNumberFormat="1" applyFont="1" applyBorder="1" applyAlignment="1">
      <alignment horizontal="center" vertical="center"/>
    </xf>
    <xf numFmtId="0" fontId="0" fillId="0" borderId="26" xfId="0" applyBorder="1" applyAlignment="1">
      <alignment/>
    </xf>
    <xf numFmtId="0" fontId="0" fillId="0" borderId="18" xfId="0" applyBorder="1" applyAlignment="1">
      <alignment horizontal="center" vertical="center"/>
    </xf>
    <xf numFmtId="49" fontId="72" fillId="0" borderId="18" xfId="0" applyNumberFormat="1" applyFont="1" applyBorder="1" applyAlignment="1">
      <alignment horizontal="center" vertical="center"/>
    </xf>
    <xf numFmtId="49" fontId="72" fillId="0" borderId="18" xfId="0" applyNumberFormat="1" applyFont="1" applyBorder="1" applyAlignment="1">
      <alignment vertical="center"/>
    </xf>
    <xf numFmtId="49" fontId="73" fillId="0" borderId="18" xfId="0" applyNumberFormat="1" applyFont="1" applyBorder="1" applyAlignment="1">
      <alignment horizontal="center" vertical="center"/>
    </xf>
    <xf numFmtId="2" fontId="73" fillId="0" borderId="18" xfId="0" applyNumberFormat="1" applyFont="1" applyBorder="1" applyAlignment="1">
      <alignment horizontal="center" vertical="center"/>
    </xf>
    <xf numFmtId="49" fontId="73" fillId="0" borderId="18" xfId="0" applyNumberFormat="1" applyFont="1" applyBorder="1" applyAlignment="1">
      <alignment vertical="center"/>
    </xf>
    <xf numFmtId="0" fontId="74" fillId="0" borderId="18" xfId="0" applyFont="1" applyBorder="1" applyAlignment="1">
      <alignment horizontal="center" vertical="center"/>
    </xf>
    <xf numFmtId="0" fontId="0" fillId="0" borderId="18" xfId="0" applyNumberFormat="1" applyBorder="1" applyAlignment="1">
      <alignment vertical="top" wrapText="1"/>
    </xf>
    <xf numFmtId="49" fontId="73" fillId="35" borderId="18" xfId="0" applyNumberFormat="1" applyFont="1" applyFill="1" applyBorder="1" applyAlignment="1">
      <alignment horizontal="center" vertical="center"/>
    </xf>
    <xf numFmtId="2" fontId="73" fillId="35" borderId="18" xfId="0" applyNumberFormat="1" applyFont="1" applyFill="1" applyBorder="1" applyAlignment="1">
      <alignment horizontal="center" vertical="center"/>
    </xf>
    <xf numFmtId="49" fontId="73" fillId="35" borderId="18" xfId="0" applyNumberFormat="1" applyFont="1" applyFill="1" applyBorder="1" applyAlignment="1">
      <alignment vertical="center"/>
    </xf>
    <xf numFmtId="0" fontId="74" fillId="35" borderId="18" xfId="0" applyFont="1" applyFill="1" applyBorder="1" applyAlignment="1">
      <alignment horizontal="center" vertical="center"/>
    </xf>
    <xf numFmtId="0" fontId="0" fillId="0" borderId="18" xfId="0" applyNumberFormat="1" applyFill="1" applyBorder="1" applyAlignment="1">
      <alignment vertical="top" wrapText="1"/>
    </xf>
    <xf numFmtId="0" fontId="73" fillId="0" borderId="18" xfId="0" applyFont="1" applyBorder="1" applyAlignment="1">
      <alignment horizontal="center" vertical="center"/>
    </xf>
    <xf numFmtId="0" fontId="0" fillId="0" borderId="18" xfId="0" applyBorder="1" applyAlignment="1">
      <alignment vertical="center"/>
    </xf>
    <xf numFmtId="0" fontId="75" fillId="35" borderId="18" xfId="0" applyFont="1" applyFill="1" applyBorder="1" applyAlignment="1">
      <alignment horizontal="center" vertical="center"/>
    </xf>
    <xf numFmtId="0" fontId="75" fillId="0" borderId="18" xfId="0" applyFont="1" applyBorder="1" applyAlignment="1">
      <alignment horizontal="center" vertical="center"/>
    </xf>
    <xf numFmtId="2" fontId="75" fillId="0" borderId="18" xfId="0" applyNumberFormat="1" applyFont="1" applyBorder="1" applyAlignment="1">
      <alignment horizontal="center" vertical="center"/>
    </xf>
    <xf numFmtId="49" fontId="75" fillId="0" borderId="18" xfId="0" applyNumberFormat="1" applyFont="1" applyBorder="1" applyAlignment="1">
      <alignment vertical="center"/>
    </xf>
    <xf numFmtId="49" fontId="75" fillId="0" borderId="18" xfId="0" applyNumberFormat="1" applyFont="1" applyBorder="1" applyAlignment="1">
      <alignment horizontal="center" vertical="center"/>
    </xf>
    <xf numFmtId="2" fontId="75" fillId="35" borderId="18"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67" fillId="33" borderId="0" xfId="0" applyFont="1" applyFill="1" applyAlignment="1">
      <alignment horizontal="left" vertical="center"/>
    </xf>
    <xf numFmtId="0" fontId="0" fillId="33" borderId="0" xfId="0" applyFill="1" applyAlignment="1">
      <alignment/>
    </xf>
    <xf numFmtId="0" fontId="67" fillId="33" borderId="0" xfId="0" applyFont="1" applyFill="1" applyAlignment="1">
      <alignment/>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2" xfId="0" applyFont="1" applyBorder="1" applyAlignment="1">
      <alignment vertical="center" wrapText="1"/>
    </xf>
    <xf numFmtId="0" fontId="75" fillId="0" borderId="24" xfId="0" applyFont="1" applyBorder="1" applyAlignment="1">
      <alignment vertical="center" wrapText="1"/>
    </xf>
    <xf numFmtId="20" fontId="76" fillId="0" borderId="24" xfId="0" applyNumberFormat="1" applyFont="1" applyBorder="1" applyAlignment="1">
      <alignment horizontal="center" vertical="center" wrapText="1"/>
    </xf>
    <xf numFmtId="20" fontId="77" fillId="0" borderId="24" xfId="0" applyNumberFormat="1" applyFont="1" applyBorder="1" applyAlignment="1">
      <alignment horizontal="center" vertical="center" wrapText="1"/>
    </xf>
    <xf numFmtId="20" fontId="78" fillId="0" borderId="24" xfId="0" applyNumberFormat="1" applyFont="1" applyBorder="1" applyAlignment="1">
      <alignment horizontal="center" vertical="center" wrapText="1"/>
    </xf>
    <xf numFmtId="0" fontId="76" fillId="0" borderId="24" xfId="0" applyFont="1" applyBorder="1" applyAlignment="1">
      <alignment horizontal="center" vertical="center" wrapText="1"/>
    </xf>
    <xf numFmtId="0" fontId="75" fillId="0" borderId="11" xfId="0" applyFont="1" applyBorder="1" applyAlignment="1">
      <alignment vertical="center" wrapText="1"/>
    </xf>
    <xf numFmtId="20" fontId="10" fillId="0" borderId="24" xfId="0" applyNumberFormat="1" applyFont="1" applyBorder="1" applyAlignment="1">
      <alignment horizontal="center" vertical="center" wrapText="1"/>
    </xf>
    <xf numFmtId="20" fontId="79" fillId="0" borderId="24" xfId="0" applyNumberFormat="1" applyFont="1" applyBorder="1" applyAlignment="1">
      <alignment horizontal="center" vertical="center" wrapText="1"/>
    </xf>
    <xf numFmtId="20" fontId="68" fillId="0" borderId="24" xfId="0" applyNumberFormat="1" applyFont="1" applyBorder="1" applyAlignment="1">
      <alignment horizontal="center" vertical="center" wrapText="1"/>
    </xf>
    <xf numFmtId="0" fontId="75" fillId="0" borderId="22" xfId="0" applyFont="1" applyBorder="1" applyAlignment="1">
      <alignment vertical="center" wrapText="1"/>
    </xf>
    <xf numFmtId="0" fontId="11" fillId="0" borderId="0" xfId="0" applyFont="1" applyAlignment="1" quotePrefix="1">
      <alignment/>
    </xf>
    <xf numFmtId="0" fontId="0" fillId="0" borderId="0" xfId="0" applyAlignment="1">
      <alignment horizontal="center" vertical="center" wrapText="1"/>
    </xf>
    <xf numFmtId="0" fontId="0" fillId="0" borderId="0" xfId="0" applyAlignment="1">
      <alignment horizontal="center" vertical="center"/>
    </xf>
    <xf numFmtId="173" fontId="80" fillId="33" borderId="30" xfId="0" applyNumberFormat="1" applyFont="1" applyFill="1" applyBorder="1" applyAlignment="1">
      <alignment horizontal="center" vertical="center" wrapText="1"/>
    </xf>
    <xf numFmtId="0" fontId="80" fillId="33" borderId="31" xfId="0" applyFont="1" applyFill="1" applyBorder="1" applyAlignment="1">
      <alignment horizontal="center" vertical="center" wrapText="1"/>
    </xf>
    <xf numFmtId="0" fontId="80" fillId="33" borderId="32" xfId="0" applyFont="1" applyFill="1" applyBorder="1" applyAlignment="1">
      <alignment horizontal="center" vertical="center" wrapText="1"/>
    </xf>
    <xf numFmtId="173" fontId="80" fillId="33" borderId="12" xfId="0" applyNumberFormat="1" applyFont="1" applyFill="1" applyBorder="1" applyAlignment="1">
      <alignment horizontal="center" vertical="center" wrapText="1"/>
    </xf>
    <xf numFmtId="173" fontId="80" fillId="33" borderId="13" xfId="0" applyNumberFormat="1"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33"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67" fillId="36" borderId="34" xfId="0" applyFont="1" applyFill="1" applyBorder="1" applyAlignment="1">
      <alignment horizontal="center" vertical="center"/>
    </xf>
    <xf numFmtId="173" fontId="67" fillId="36" borderId="35" xfId="0" applyNumberFormat="1" applyFont="1" applyFill="1" applyBorder="1" applyAlignment="1">
      <alignment horizontal="center" vertical="center"/>
    </xf>
    <xf numFmtId="0" fontId="67" fillId="36" borderId="35" xfId="0" applyFont="1" applyFill="1" applyBorder="1" applyAlignment="1">
      <alignment horizontal="center" vertical="center"/>
    </xf>
    <xf numFmtId="0" fontId="67" fillId="33" borderId="36" xfId="0" applyFont="1" applyFill="1" applyBorder="1" applyAlignment="1">
      <alignment horizontal="center" vertical="center"/>
    </xf>
    <xf numFmtId="173" fontId="67" fillId="35" borderId="15" xfId="0" applyNumberFormat="1" applyFont="1" applyFill="1" applyBorder="1" applyAlignment="1">
      <alignment horizontal="center" vertical="center"/>
    </xf>
    <xf numFmtId="173" fontId="67" fillId="37" borderId="16" xfId="0" applyNumberFormat="1" applyFont="1" applyFill="1" applyBorder="1" applyAlignment="1">
      <alignment horizontal="center" vertical="center"/>
    </xf>
    <xf numFmtId="0" fontId="67" fillId="38" borderId="16" xfId="0" applyFont="1" applyFill="1" applyBorder="1" applyAlignment="1">
      <alignment horizontal="center" vertical="center"/>
    </xf>
    <xf numFmtId="1" fontId="67" fillId="10" borderId="37" xfId="0" applyNumberFormat="1" applyFont="1" applyFill="1" applyBorder="1" applyAlignment="1">
      <alignment horizontal="center" vertical="center"/>
    </xf>
    <xf numFmtId="0" fontId="67" fillId="39" borderId="17" xfId="0" applyFont="1" applyFill="1" applyBorder="1" applyAlignment="1">
      <alignment horizontal="center" vertical="center"/>
    </xf>
    <xf numFmtId="1" fontId="0" fillId="0" borderId="0" xfId="0" applyNumberFormat="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37" xfId="0" applyNumberFormat="1" applyBorder="1" applyAlignment="1">
      <alignment horizontal="center"/>
    </xf>
    <xf numFmtId="9" fontId="0" fillId="0" borderId="18" xfId="59" applyFont="1" applyBorder="1" applyAlignment="1">
      <alignment horizontal="center"/>
    </xf>
    <xf numFmtId="0" fontId="67" fillId="36" borderId="38" xfId="0" applyFont="1" applyFill="1" applyBorder="1" applyAlignment="1">
      <alignment horizontal="center" vertical="center"/>
    </xf>
    <xf numFmtId="173" fontId="67" fillId="36" borderId="18" xfId="0" applyNumberFormat="1" applyFont="1" applyFill="1" applyBorder="1" applyAlignment="1">
      <alignment horizontal="center" vertical="center"/>
    </xf>
    <xf numFmtId="0" fontId="67" fillId="36" borderId="18" xfId="0" applyFont="1" applyFill="1" applyBorder="1" applyAlignment="1">
      <alignment horizontal="center" vertical="center"/>
    </xf>
    <xf numFmtId="0" fontId="67" fillId="33" borderId="19" xfId="0" applyFont="1" applyFill="1" applyBorder="1" applyAlignment="1">
      <alignment horizontal="center" vertical="center"/>
    </xf>
    <xf numFmtId="173" fontId="67" fillId="35" borderId="38" xfId="0" applyNumberFormat="1" applyFont="1" applyFill="1" applyBorder="1" applyAlignment="1">
      <alignment horizontal="center" vertical="center"/>
    </xf>
    <xf numFmtId="173" fontId="67" fillId="37" borderId="18" xfId="0" applyNumberFormat="1" applyFont="1" applyFill="1" applyBorder="1" applyAlignment="1">
      <alignment horizontal="center" vertical="center"/>
    </xf>
    <xf numFmtId="0" fontId="67" fillId="38" borderId="18" xfId="0" applyFont="1" applyFill="1" applyBorder="1" applyAlignment="1">
      <alignment horizontal="center" vertical="center"/>
    </xf>
    <xf numFmtId="0" fontId="67" fillId="39" borderId="19" xfId="0" applyFont="1" applyFill="1" applyBorder="1" applyAlignment="1">
      <alignment horizontal="center" vertical="center"/>
    </xf>
    <xf numFmtId="1" fontId="0" fillId="0" borderId="38" xfId="0" applyNumberFormat="1" applyBorder="1" applyAlignment="1">
      <alignment horizontal="center"/>
    </xf>
    <xf numFmtId="1" fontId="0" fillId="0" borderId="18" xfId="0" applyNumberFormat="1" applyBorder="1" applyAlignment="1">
      <alignment horizontal="center"/>
    </xf>
    <xf numFmtId="1" fontId="0" fillId="0" borderId="39" xfId="0" applyNumberFormat="1" applyBorder="1" applyAlignment="1">
      <alignment horizontal="center"/>
    </xf>
    <xf numFmtId="0" fontId="67" fillId="36" borderId="40" xfId="0" applyFont="1" applyFill="1" applyBorder="1" applyAlignment="1">
      <alignment horizontal="center" vertical="center"/>
    </xf>
    <xf numFmtId="173" fontId="67" fillId="36" borderId="41" xfId="0" applyNumberFormat="1" applyFont="1" applyFill="1" applyBorder="1" applyAlignment="1">
      <alignment horizontal="center" vertical="center"/>
    </xf>
    <xf numFmtId="0" fontId="67" fillId="36" borderId="41" xfId="0" applyFont="1" applyFill="1" applyBorder="1" applyAlignment="1">
      <alignment horizontal="center" vertical="center"/>
    </xf>
    <xf numFmtId="0" fontId="67" fillId="33" borderId="42" xfId="0" applyFont="1" applyFill="1" applyBorder="1" applyAlignment="1">
      <alignment horizontal="center" vertical="center"/>
    </xf>
    <xf numFmtId="173" fontId="67" fillId="35" borderId="40" xfId="0" applyNumberFormat="1" applyFont="1" applyFill="1" applyBorder="1" applyAlignment="1">
      <alignment horizontal="center" vertical="center"/>
    </xf>
    <xf numFmtId="173" fontId="67" fillId="37" borderId="41" xfId="0" applyNumberFormat="1" applyFont="1" applyFill="1" applyBorder="1" applyAlignment="1">
      <alignment horizontal="center" vertical="center"/>
    </xf>
    <xf numFmtId="0" fontId="67" fillId="38" borderId="41" xfId="0" applyFont="1" applyFill="1" applyBorder="1" applyAlignment="1">
      <alignment horizontal="center" vertical="center"/>
    </xf>
    <xf numFmtId="0" fontId="67" fillId="39" borderId="42" xfId="0" applyFont="1" applyFill="1" applyBorder="1" applyAlignment="1">
      <alignment horizontal="center" vertical="center"/>
    </xf>
    <xf numFmtId="173" fontId="0" fillId="0" borderId="0" xfId="0" applyNumberFormat="1" applyAlignment="1">
      <alignment/>
    </xf>
    <xf numFmtId="1" fontId="0" fillId="8" borderId="34" xfId="0" applyNumberFormat="1" applyFill="1" applyBorder="1" applyAlignment="1">
      <alignment horizontal="center"/>
    </xf>
    <xf numFmtId="0" fontId="0" fillId="8" borderId="34" xfId="0" applyFill="1" applyBorder="1" applyAlignment="1">
      <alignment horizontal="right"/>
    </xf>
    <xf numFmtId="1" fontId="0" fillId="8" borderId="35" xfId="0" applyNumberFormat="1" applyFill="1" applyBorder="1" applyAlignment="1">
      <alignment horizontal="center"/>
    </xf>
    <xf numFmtId="1" fontId="0" fillId="8" borderId="36" xfId="0" applyNumberFormat="1" applyFill="1" applyBorder="1" applyAlignment="1">
      <alignment horizontal="center"/>
    </xf>
    <xf numFmtId="1" fontId="0" fillId="8" borderId="38" xfId="0" applyNumberFormat="1" applyFill="1" applyBorder="1" applyAlignment="1">
      <alignment horizontal="center"/>
    </xf>
    <xf numFmtId="0" fontId="0" fillId="8" borderId="38" xfId="0" applyFill="1" applyBorder="1" applyAlignment="1">
      <alignment horizontal="right"/>
    </xf>
    <xf numFmtId="1" fontId="0" fillId="8" borderId="18" xfId="0" applyNumberFormat="1" applyFill="1" applyBorder="1" applyAlignment="1">
      <alignment horizontal="center"/>
    </xf>
    <xf numFmtId="1" fontId="0" fillId="8" borderId="40" xfId="0" applyNumberFormat="1" applyFill="1" applyBorder="1" applyAlignment="1">
      <alignment horizontal="center"/>
    </xf>
    <xf numFmtId="0" fontId="0" fillId="8" borderId="40" xfId="0" applyFill="1" applyBorder="1" applyAlignment="1">
      <alignment horizontal="right"/>
    </xf>
    <xf numFmtId="1" fontId="0" fillId="8" borderId="41" xfId="0" applyNumberFormat="1" applyFill="1" applyBorder="1" applyAlignment="1">
      <alignment horizontal="center"/>
    </xf>
    <xf numFmtId="0" fontId="51" fillId="0" borderId="0" xfId="0" applyFont="1" applyAlignment="1">
      <alignment horizontal="center"/>
    </xf>
    <xf numFmtId="1" fontId="0" fillId="0" borderId="0" xfId="0" applyNumberFormat="1" applyBorder="1" applyAlignment="1">
      <alignment horizontal="center"/>
    </xf>
    <xf numFmtId="0" fontId="67" fillId="10" borderId="37" xfId="0" applyFont="1" applyFill="1" applyBorder="1" applyAlignment="1">
      <alignment horizontal="center" vertical="center"/>
    </xf>
    <xf numFmtId="1" fontId="0" fillId="0" borderId="17" xfId="0" applyNumberFormat="1" applyBorder="1" applyAlignment="1">
      <alignment horizontal="center"/>
    </xf>
    <xf numFmtId="9" fontId="0" fillId="0" borderId="0" xfId="59" applyFont="1" applyAlignment="1">
      <alignment horizontal="center"/>
    </xf>
    <xf numFmtId="0" fontId="67" fillId="10" borderId="39" xfId="0" applyFont="1" applyFill="1" applyBorder="1" applyAlignment="1">
      <alignment horizontal="center" vertical="center"/>
    </xf>
    <xf numFmtId="1" fontId="0" fillId="0" borderId="19" xfId="0" applyNumberFormat="1" applyBorder="1" applyAlignment="1">
      <alignment horizontal="center"/>
    </xf>
    <xf numFmtId="1" fontId="67" fillId="10" borderId="39" xfId="0" applyNumberFormat="1" applyFont="1" applyFill="1" applyBorder="1" applyAlignment="1">
      <alignment horizontal="center" vertical="center"/>
    </xf>
    <xf numFmtId="1" fontId="79" fillId="0" borderId="0" xfId="0" applyNumberFormat="1" applyFont="1" applyAlignment="1">
      <alignment horizontal="center"/>
    </xf>
    <xf numFmtId="0" fontId="67" fillId="38" borderId="43" xfId="0" applyFont="1" applyFill="1" applyBorder="1" applyAlignment="1">
      <alignment horizontal="center" vertical="center"/>
    </xf>
    <xf numFmtId="0" fontId="67" fillId="39" borderId="44" xfId="0" applyFont="1" applyFill="1" applyBorder="1" applyAlignment="1">
      <alignment horizontal="center" vertical="center"/>
    </xf>
    <xf numFmtId="1" fontId="0" fillId="0" borderId="43" xfId="0" applyNumberFormat="1" applyBorder="1" applyAlignment="1">
      <alignment horizontal="center"/>
    </xf>
    <xf numFmtId="1" fontId="0" fillId="0" borderId="44" xfId="0" applyNumberFormat="1" applyBorder="1" applyAlignment="1">
      <alignment horizontal="center"/>
    </xf>
    <xf numFmtId="174" fontId="0" fillId="8" borderId="45" xfId="0" applyNumberFormat="1" applyFill="1" applyBorder="1" applyAlignment="1">
      <alignment horizontal="center"/>
    </xf>
    <xf numFmtId="174" fontId="0" fillId="8" borderId="46" xfId="0" applyNumberFormat="1" applyFill="1" applyBorder="1" applyAlignment="1">
      <alignment horizontal="center"/>
    </xf>
    <xf numFmtId="0" fontId="0" fillId="8" borderId="47" xfId="0" applyFill="1" applyBorder="1" applyAlignment="1">
      <alignment horizontal="right"/>
    </xf>
    <xf numFmtId="0" fontId="0" fillId="8" borderId="48" xfId="0" applyFill="1" applyBorder="1" applyAlignment="1">
      <alignment horizontal="center"/>
    </xf>
    <xf numFmtId="0" fontId="0" fillId="8" borderId="49" xfId="0" applyFill="1" applyBorder="1" applyAlignment="1">
      <alignment horizontal="center"/>
    </xf>
    <xf numFmtId="0" fontId="0" fillId="8" borderId="50" xfId="0" applyFill="1" applyBorder="1" applyAlignment="1">
      <alignment horizontal="right"/>
    </xf>
    <xf numFmtId="1" fontId="0" fillId="8" borderId="19" xfId="0" applyNumberFormat="1" applyFill="1" applyBorder="1" applyAlignment="1">
      <alignment horizontal="center"/>
    </xf>
    <xf numFmtId="0" fontId="0" fillId="8" borderId="51" xfId="0" applyFill="1" applyBorder="1" applyAlignment="1">
      <alignment horizontal="center"/>
    </xf>
    <xf numFmtId="0" fontId="0" fillId="8" borderId="52" xfId="0" applyFill="1" applyBorder="1" applyAlignment="1">
      <alignment horizontal="center"/>
    </xf>
    <xf numFmtId="0" fontId="0" fillId="8" borderId="53" xfId="0" applyFill="1" applyBorder="1" applyAlignment="1">
      <alignment horizontal="right"/>
    </xf>
    <xf numFmtId="1" fontId="0" fillId="8" borderId="42" xfId="0" applyNumberFormat="1" applyFill="1" applyBorder="1" applyAlignment="1">
      <alignment horizontal="center"/>
    </xf>
    <xf numFmtId="0" fontId="0" fillId="0" borderId="54" xfId="0" applyBorder="1" applyAlignment="1">
      <alignment horizontal="center"/>
    </xf>
    <xf numFmtId="0" fontId="81" fillId="0" borderId="0" xfId="0" applyFont="1" applyAlignment="1">
      <alignment/>
    </xf>
    <xf numFmtId="0" fontId="0" fillId="0" borderId="0" xfId="0" applyFont="1" applyAlignment="1">
      <alignment/>
    </xf>
    <xf numFmtId="0" fontId="0" fillId="0" borderId="22" xfId="0" applyBorder="1" applyAlignment="1">
      <alignment horizontal="center"/>
    </xf>
    <xf numFmtId="0" fontId="82" fillId="40" borderId="0" xfId="0" applyFont="1" applyFill="1" applyAlignment="1">
      <alignment/>
    </xf>
    <xf numFmtId="0" fontId="0" fillId="0" borderId="0" xfId="0" applyFill="1" applyBorder="1" applyAlignment="1">
      <alignment horizontal="left" vertical="top"/>
    </xf>
    <xf numFmtId="0" fontId="0" fillId="0" borderId="55" xfId="0" applyFill="1" applyBorder="1" applyAlignment="1">
      <alignment horizontal="left" vertical="top" wrapText="1"/>
    </xf>
    <xf numFmtId="175" fontId="76" fillId="0" borderId="55" xfId="0" applyNumberFormat="1" applyFont="1" applyFill="1" applyBorder="1" applyAlignment="1">
      <alignment horizontal="left" vertical="top" wrapText="1"/>
    </xf>
    <xf numFmtId="0" fontId="0" fillId="41" borderId="39" xfId="0" applyFill="1" applyBorder="1" applyAlignment="1">
      <alignment/>
    </xf>
    <xf numFmtId="0" fontId="0" fillId="42" borderId="49" xfId="0" applyFill="1" applyBorder="1" applyAlignment="1">
      <alignment/>
    </xf>
    <xf numFmtId="0" fontId="83" fillId="43" borderId="49" xfId="0" applyFont="1" applyFill="1" applyBorder="1" applyAlignment="1">
      <alignment/>
    </xf>
    <xf numFmtId="0" fontId="83" fillId="44" borderId="49" xfId="0" applyFont="1" applyFill="1" applyBorder="1" applyAlignment="1">
      <alignment horizontal="left"/>
    </xf>
    <xf numFmtId="0" fontId="0" fillId="35" borderId="55" xfId="0" applyFill="1" applyBorder="1" applyAlignment="1">
      <alignment horizontal="left" vertical="top" wrapText="1"/>
    </xf>
    <xf numFmtId="175" fontId="76" fillId="35" borderId="55" xfId="0" applyNumberFormat="1" applyFont="1" applyFill="1" applyBorder="1" applyAlignment="1">
      <alignment horizontal="left" vertical="top" wrapText="1"/>
    </xf>
    <xf numFmtId="0" fontId="81" fillId="38" borderId="0" xfId="0" applyFont="1" applyFill="1" applyAlignment="1">
      <alignment/>
    </xf>
    <xf numFmtId="0" fontId="81" fillId="33" borderId="0" xfId="0" applyFont="1" applyFill="1" applyBorder="1" applyAlignment="1">
      <alignment/>
    </xf>
    <xf numFmtId="0" fontId="10" fillId="0" borderId="55" xfId="0" applyFont="1" applyFill="1" applyBorder="1" applyAlignment="1">
      <alignment horizontal="left" vertical="top" wrapText="1"/>
    </xf>
    <xf numFmtId="0" fontId="83" fillId="45" borderId="26" xfId="0" applyFont="1" applyFill="1" applyBorder="1" applyAlignment="1">
      <alignment/>
    </xf>
    <xf numFmtId="0" fontId="83" fillId="46" borderId="26" xfId="0" applyFont="1" applyFill="1" applyBorder="1" applyAlignment="1">
      <alignment horizontal="left"/>
    </xf>
    <xf numFmtId="0" fontId="82" fillId="47" borderId="56" xfId="0" applyFont="1" applyFill="1" applyBorder="1" applyAlignment="1">
      <alignment/>
    </xf>
    <xf numFmtId="0" fontId="81" fillId="48" borderId="0" xfId="0" applyFont="1" applyFill="1" applyAlignment="1">
      <alignment/>
    </xf>
    <xf numFmtId="0" fontId="0" fillId="35" borderId="55" xfId="0" applyFill="1" applyBorder="1" applyAlignment="1">
      <alignment horizontal="left" vertical="top" wrapText="1"/>
    </xf>
    <xf numFmtId="175" fontId="76" fillId="35" borderId="55" xfId="0" applyNumberFormat="1" applyFont="1" applyFill="1" applyBorder="1" applyAlignment="1">
      <alignment horizontal="left" vertical="top" wrapText="1"/>
    </xf>
    <xf numFmtId="0" fontId="81" fillId="49" borderId="0" xfId="0" applyFont="1" applyFill="1" applyAlignment="1">
      <alignment/>
    </xf>
    <xf numFmtId="0" fontId="81" fillId="10" borderId="0" xfId="0" applyFont="1" applyFill="1" applyAlignment="1">
      <alignment/>
    </xf>
    <xf numFmtId="0" fontId="0" fillId="50" borderId="57" xfId="0" applyFill="1" applyBorder="1" applyAlignment="1">
      <alignment/>
    </xf>
    <xf numFmtId="0" fontId="82" fillId="51" borderId="0" xfId="0" applyFont="1" applyFill="1" applyAlignment="1">
      <alignment/>
    </xf>
    <xf numFmtId="0" fontId="10" fillId="0" borderId="55" xfId="0" applyFont="1" applyFill="1" applyBorder="1" applyAlignment="1">
      <alignment horizontal="left" vertical="top" wrapText="1"/>
    </xf>
    <xf numFmtId="175" fontId="10" fillId="0" borderId="55" xfId="0" applyNumberFormat="1" applyFont="1" applyFill="1" applyBorder="1" applyAlignment="1">
      <alignment horizontal="left" vertical="top" wrapText="1"/>
    </xf>
    <xf numFmtId="0" fontId="67" fillId="0" borderId="0" xfId="0" applyFont="1" applyAlignment="1">
      <alignment horizontal="right"/>
    </xf>
    <xf numFmtId="0" fontId="0" fillId="35" borderId="0" xfId="0" applyFill="1" applyBorder="1" applyAlignment="1">
      <alignment horizontal="left" vertical="top"/>
    </xf>
    <xf numFmtId="0" fontId="84" fillId="0" borderId="22" xfId="0" applyFont="1" applyBorder="1" applyAlignment="1">
      <alignment vertical="center" wrapText="1"/>
    </xf>
    <xf numFmtId="0" fontId="84" fillId="0" borderId="24" xfId="0" applyFont="1" applyBorder="1" applyAlignment="1">
      <alignment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67" fillId="0" borderId="0" xfId="0" applyFont="1" applyAlignment="1">
      <alignment horizontal="right"/>
    </xf>
    <xf numFmtId="0" fontId="67" fillId="0" borderId="28" xfId="0" applyFont="1" applyBorder="1" applyAlignment="1">
      <alignment horizontal="right"/>
    </xf>
    <xf numFmtId="0" fontId="79" fillId="35" borderId="0" xfId="0" applyFont="1" applyFill="1" applyAlignment="1">
      <alignment horizontal="right"/>
    </xf>
    <xf numFmtId="0" fontId="79" fillId="35" borderId="28" xfId="0" applyFont="1" applyFill="1" applyBorder="1" applyAlignment="1">
      <alignment horizontal="right"/>
    </xf>
    <xf numFmtId="0" fontId="79" fillId="0" borderId="0" xfId="0" applyFont="1" applyAlignment="1">
      <alignment horizontal="right"/>
    </xf>
    <xf numFmtId="0" fontId="79" fillId="0" borderId="28" xfId="0" applyFont="1" applyBorder="1" applyAlignment="1">
      <alignment horizontal="right"/>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85" fillId="0" borderId="20" xfId="0" applyFont="1" applyBorder="1" applyAlignment="1">
      <alignment horizontal="center" vertical="center" wrapText="1"/>
    </xf>
    <xf numFmtId="0" fontId="85" fillId="0" borderId="61"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62"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24" xfId="0" applyFont="1" applyBorder="1" applyAlignment="1">
      <alignment horizontal="center" vertical="center" wrapText="1"/>
    </xf>
    <xf numFmtId="2" fontId="86" fillId="0" borderId="25" xfId="0" applyNumberFormat="1" applyFont="1" applyBorder="1" applyAlignment="1">
      <alignment horizontal="center" vertical="center"/>
    </xf>
    <xf numFmtId="0" fontId="3" fillId="0" borderId="59" xfId="0" applyFont="1" applyBorder="1" applyAlignment="1">
      <alignment horizontal="left"/>
    </xf>
    <xf numFmtId="0" fontId="3" fillId="0" borderId="60" xfId="0" applyFont="1" applyBorder="1" applyAlignment="1">
      <alignment horizontal="left"/>
    </xf>
    <xf numFmtId="0" fontId="0" fillId="0" borderId="64" xfId="0" applyBorder="1" applyAlignment="1">
      <alignment vertical="center"/>
    </xf>
    <xf numFmtId="0" fontId="0" fillId="0" borderId="57" xfId="0" applyBorder="1" applyAlignment="1">
      <alignment vertical="center"/>
    </xf>
    <xf numFmtId="0" fontId="0" fillId="0" borderId="27" xfId="0" applyBorder="1" applyAlignment="1">
      <alignment vertical="center"/>
    </xf>
    <xf numFmtId="0" fontId="0" fillId="0" borderId="65"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87"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62" xfId="0" applyBorder="1" applyAlignment="1">
      <alignment vertical="top" wrapText="1"/>
    </xf>
    <xf numFmtId="0" fontId="0" fillId="0" borderId="24" xfId="0" applyBorder="1" applyAlignment="1">
      <alignment vertical="top" wrapText="1"/>
    </xf>
    <xf numFmtId="0" fontId="6" fillId="0" borderId="6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vertical="center"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5" fillId="0" borderId="21" xfId="0" applyFont="1" applyBorder="1" applyAlignment="1">
      <alignment vertical="center" wrapText="1"/>
    </xf>
    <xf numFmtId="0" fontId="75" fillId="0" borderId="22" xfId="0" applyFont="1" applyBorder="1" applyAlignment="1">
      <alignment vertical="center" wrapText="1"/>
    </xf>
    <xf numFmtId="20" fontId="77" fillId="0" borderId="21" xfId="0" applyNumberFormat="1" applyFont="1" applyBorder="1" applyAlignment="1">
      <alignment horizontal="center" vertical="center" wrapText="1"/>
    </xf>
    <xf numFmtId="20" fontId="77" fillId="0" borderId="22" xfId="0" applyNumberFormat="1" applyFont="1" applyBorder="1" applyAlignment="1">
      <alignment horizontal="center" vertical="center" wrapText="1"/>
    </xf>
    <xf numFmtId="20" fontId="76" fillId="0" borderId="21" xfId="0" applyNumberFormat="1" applyFont="1" applyBorder="1" applyAlignment="1">
      <alignment horizontal="center" vertical="center" wrapText="1"/>
    </xf>
    <xf numFmtId="20" fontId="76" fillId="0" borderId="22" xfId="0" applyNumberFormat="1" applyFont="1" applyBorder="1" applyAlignment="1">
      <alignment horizontal="center" vertical="center" wrapText="1"/>
    </xf>
    <xf numFmtId="0" fontId="76" fillId="0" borderId="25" xfId="0" applyFont="1" applyBorder="1" applyAlignment="1">
      <alignment horizontal="center" vertical="center" wrapText="1"/>
    </xf>
    <xf numFmtId="0" fontId="75" fillId="0" borderId="25" xfId="0" applyFont="1" applyBorder="1" applyAlignment="1">
      <alignment vertical="center" wrapText="1"/>
    </xf>
    <xf numFmtId="20" fontId="9" fillId="0" borderId="21" xfId="0" applyNumberFormat="1" applyFont="1" applyBorder="1" applyAlignment="1">
      <alignment horizontal="center" vertical="center" wrapText="1"/>
    </xf>
    <xf numFmtId="20" fontId="9" fillId="0" borderId="25" xfId="0" applyNumberFormat="1" applyFont="1" applyBorder="1" applyAlignment="1">
      <alignment horizontal="center" vertical="center" wrapText="1"/>
    </xf>
    <xf numFmtId="20" fontId="9" fillId="0" borderId="22" xfId="0" applyNumberFormat="1" applyFont="1" applyBorder="1" applyAlignment="1">
      <alignment horizontal="center" vertical="center" wrapText="1"/>
    </xf>
    <xf numFmtId="20" fontId="76" fillId="0" borderId="25" xfId="0" applyNumberFormat="1" applyFont="1" applyBorder="1" applyAlignment="1">
      <alignment horizontal="center" vertical="center" wrapText="1"/>
    </xf>
    <xf numFmtId="20" fontId="78" fillId="0" borderId="21" xfId="0" applyNumberFormat="1" applyFont="1" applyBorder="1" applyAlignment="1">
      <alignment horizontal="center" vertical="center" wrapText="1"/>
    </xf>
    <xf numFmtId="20" fontId="78"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0" fillId="0" borderId="0" xfId="0" applyAlignment="1">
      <alignment vertical="top" wrapText="1"/>
    </xf>
    <xf numFmtId="173" fontId="88" fillId="0" borderId="63" xfId="0" applyNumberFormat="1" applyFont="1" applyBorder="1" applyAlignment="1">
      <alignment horizontal="center" vertical="top"/>
    </xf>
    <xf numFmtId="0" fontId="0" fillId="0" borderId="34" xfId="0" applyBorder="1" applyAlignment="1">
      <alignment horizontal="center" textRotation="90" wrapText="1"/>
    </xf>
    <xf numFmtId="0" fontId="0" fillId="0" borderId="40" xfId="0" applyBorder="1" applyAlignment="1">
      <alignment horizontal="center" textRotation="90"/>
    </xf>
    <xf numFmtId="0" fontId="0" fillId="0" borderId="35" xfId="0" applyBorder="1" applyAlignment="1">
      <alignment horizontal="center" textRotation="90" wrapText="1"/>
    </xf>
    <xf numFmtId="0" fontId="0" fillId="0" borderId="41" xfId="0" applyBorder="1" applyAlignment="1">
      <alignment horizontal="center" textRotation="90"/>
    </xf>
    <xf numFmtId="0" fontId="0" fillId="0" borderId="36" xfId="0" applyBorder="1" applyAlignment="1">
      <alignment horizontal="center" textRotation="90" wrapText="1"/>
    </xf>
    <xf numFmtId="0" fontId="0" fillId="0" borderId="42" xfId="0" applyBorder="1" applyAlignment="1">
      <alignment horizontal="center" textRotation="90"/>
    </xf>
    <xf numFmtId="0" fontId="0" fillId="0" borderId="44" xfId="0" applyBorder="1" applyAlignment="1">
      <alignment horizontal="center" textRotation="90"/>
    </xf>
    <xf numFmtId="0" fontId="75" fillId="0" borderId="21"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4"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xf>
    <xf numFmtId="0" fontId="0" fillId="0" borderId="36" xfId="0" applyBorder="1" applyAlignment="1">
      <alignment/>
    </xf>
    <xf numFmtId="20" fontId="76" fillId="0" borderId="24" xfId="0" applyNumberFormat="1" applyFont="1" applyBorder="1" applyAlignment="1">
      <alignment horizontal="center" vertical="top" wrapText="1"/>
    </xf>
    <xf numFmtId="20" fontId="79" fillId="0" borderId="24" xfId="0" applyNumberFormat="1" applyFont="1" applyBorder="1" applyAlignment="1">
      <alignment horizontal="center" vertical="top" wrapText="1"/>
    </xf>
    <xf numFmtId="0" fontId="76" fillId="0" borderId="24" xfId="0" applyFont="1" applyBorder="1" applyAlignment="1">
      <alignment horizontal="center" vertical="center" wrapText="1"/>
    </xf>
    <xf numFmtId="0" fontId="0" fillId="10" borderId="38" xfId="0" applyFill="1" applyBorder="1" applyAlignment="1">
      <alignment horizontal="center" vertical="center"/>
    </xf>
    <xf numFmtId="0" fontId="0" fillId="10" borderId="18" xfId="0" applyFill="1" applyBorder="1" applyAlignment="1">
      <alignment/>
    </xf>
    <xf numFmtId="0" fontId="0" fillId="10" borderId="19" xfId="0" applyFill="1" applyBorder="1" applyAlignment="1">
      <alignment/>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75" fillId="0" borderId="2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theme="6" tint="0.5999600291252136"/>
      </font>
      <fill>
        <patternFill>
          <bgColor theme="6" tint="0.5999600291252136"/>
        </patternFill>
      </fill>
      <border>
        <top style="thin"/>
        <bottom style="thin"/>
      </border>
    </dxf>
    <dxf>
      <font>
        <color rgb="FF7030A0"/>
      </font>
      <fill>
        <patternFill>
          <bgColor rgb="FF7030A0"/>
        </patternFill>
      </fill>
      <border>
        <top style="thin"/>
        <bottom style="thin"/>
      </border>
    </dxf>
    <dxf>
      <font>
        <color theme="0"/>
      </font>
      <fill>
        <patternFill patternType="none">
          <bgColor indexed="65"/>
        </patternFill>
      </fill>
    </dxf>
    <dxf>
      <font>
        <color rgb="FF7030A0"/>
      </font>
      <fill>
        <patternFill>
          <bgColor rgb="FF7030A0"/>
        </patternFill>
      </fill>
      <border>
        <top style="thin"/>
        <bottom style="thin"/>
      </border>
    </dxf>
    <dxf>
      <font>
        <color theme="0"/>
      </font>
      <fill>
        <patternFill patternType="none">
          <bgColor indexed="65"/>
        </patternFill>
      </fill>
    </dxf>
    <dxf>
      <font>
        <color rgb="FFFF0000"/>
      </font>
      <fill>
        <patternFill>
          <bgColor rgb="FFFF0000"/>
        </patternFill>
      </fill>
    </dxf>
    <dxf>
      <font>
        <color rgb="FF7030A0"/>
      </font>
      <fill>
        <patternFill>
          <bgColor rgb="FF7030A0"/>
        </patternFill>
      </fill>
      <border>
        <top style="thin"/>
        <bottom style="thin"/>
      </border>
    </dxf>
    <dxf>
      <font>
        <color theme="0"/>
      </font>
      <fill>
        <patternFill patternType="none">
          <bgColor indexed="65"/>
        </patternFill>
      </fill>
    </dxf>
    <dxf>
      <font>
        <color rgb="FFFF0000"/>
      </font>
      <fill>
        <patternFill>
          <bgColor rgb="FFFF0000"/>
        </patternFill>
      </fill>
    </dxf>
    <dxf>
      <font>
        <color rgb="FFFF0000"/>
      </font>
      <fill>
        <patternFill>
          <bgColor rgb="FFFF0000"/>
        </patternFill>
      </fill>
      <border>
        <top style="thin"/>
        <bottom style="thin"/>
      </border>
    </dxf>
    <dxf>
      <font>
        <color theme="6" tint="0.5999600291252136"/>
      </font>
      <fill>
        <patternFill>
          <bgColor theme="6" tint="0.5999600291252136"/>
        </patternFill>
      </fill>
      <border>
        <top style="thin"/>
        <bottom style="thin"/>
      </border>
    </dxf>
    <dxf>
      <font>
        <color rgb="FF7030A0"/>
      </font>
      <fill>
        <patternFill>
          <bgColor rgb="FF7030A0"/>
        </patternFill>
      </fill>
      <border>
        <top style="thin"/>
        <bottom style="thin"/>
      </border>
    </dxf>
    <dxf>
      <font>
        <color theme="0"/>
      </font>
      <fill>
        <patternFill patternType="none">
          <bgColor indexed="65"/>
        </patternFill>
      </fill>
    </dxf>
    <dxf>
      <font>
        <color rgb="FF7030A0"/>
      </font>
      <fill>
        <patternFill>
          <bgColor rgb="FF7030A0"/>
        </patternFill>
      </fill>
      <border>
        <top style="thin"/>
        <bottom style="thin"/>
      </border>
    </dxf>
    <dxf>
      <font>
        <color theme="0"/>
      </font>
      <fill>
        <patternFill patternType="none">
          <bgColor indexed="65"/>
        </patternFill>
      </fill>
    </dxf>
    <dxf>
      <font>
        <color rgb="FFFF0000"/>
      </font>
      <fill>
        <patternFill>
          <bgColor rgb="FFFF0000"/>
        </patternFill>
      </fill>
    </dxf>
    <dxf>
      <font>
        <color rgb="FF7030A0"/>
      </font>
      <fill>
        <patternFill>
          <bgColor rgb="FF7030A0"/>
        </patternFill>
      </fill>
      <border>
        <top style="thin"/>
        <bottom style="thin"/>
      </border>
    </dxf>
    <dxf>
      <font>
        <color theme="0"/>
      </font>
      <fill>
        <patternFill patternType="none">
          <bgColor indexed="65"/>
        </patternFill>
      </fill>
    </dxf>
    <dxf>
      <font>
        <color rgb="FFFF0000"/>
      </font>
      <fill>
        <patternFill>
          <bgColor rgb="FFFF0000"/>
        </patternFill>
      </fill>
      <border>
        <top style="thin"/>
        <bottom style="thin"/>
      </border>
    </dxf>
    <dxf>
      <font>
        <color theme="6" tint="0.5999600291252136"/>
      </font>
      <fill>
        <patternFill>
          <bgColor theme="6" tint="0.5999600291252136"/>
        </patternFill>
      </fill>
      <border>
        <top style="thin"/>
        <bottom style="thin"/>
      </border>
    </dxf>
    <dxf>
      <font>
        <color theme="0"/>
      </font>
      <fill>
        <patternFill patternType="none">
          <bgColor indexed="65"/>
        </patternFill>
      </fill>
    </dxf>
    <dxf>
      <font>
        <color rgb="FFFF0000"/>
      </font>
      <fill>
        <patternFill>
          <bgColor rgb="FFFF0000"/>
        </patternFill>
      </fill>
    </dxf>
    <dxf>
      <font>
        <color rgb="FF7030A0"/>
      </font>
      <fill>
        <patternFill>
          <bgColor rgb="FF7030A0"/>
        </patternFill>
      </fill>
      <border>
        <top style="thin"/>
        <bottom style="thin"/>
      </border>
    </dxf>
    <dxf>
      <font>
        <color theme="0"/>
      </font>
      <fill>
        <patternFill patternType="none">
          <bgColor indexed="65"/>
        </patternFill>
      </fill>
    </dxf>
    <dxf>
      <font>
        <color rgb="FFFF0000"/>
      </font>
      <fill>
        <patternFill>
          <bgColor rgb="FFFF0000"/>
        </patternFill>
      </fill>
      <border>
        <top style="thin"/>
        <bottom style="thin"/>
      </border>
    </dxf>
    <dxf>
      <font>
        <color rgb="FFFF0000"/>
      </font>
      <fill>
        <patternFill>
          <bgColor rgb="FFFF0000"/>
        </patternFill>
      </fill>
      <border>
        <top style="thin"/>
        <bottom style="thin">
          <color rgb="FF000000"/>
        </bottom>
      </border>
    </dxf>
    <dxf>
      <font>
        <color theme="0"/>
      </font>
      <fill>
        <patternFill patternType="none">
          <bgColor indexed="65"/>
        </patternFill>
      </fill>
      <border/>
    </dxf>
    <dxf>
      <font>
        <color rgb="FF7030A0"/>
      </font>
      <fill>
        <patternFill>
          <bgColor rgb="FF7030A0"/>
        </patternFill>
      </fill>
      <border>
        <top style="thin"/>
        <bottom style="thin">
          <color rgb="FF000000"/>
        </bottom>
      </border>
    </dxf>
    <dxf>
      <font>
        <color theme="6" tint="0.5999600291252136"/>
      </font>
      <fill>
        <patternFill>
          <bgColor theme="6" tint="0.5999600291252136"/>
        </patternFill>
      </fill>
      <border>
        <top style="thin"/>
        <bottom style="thin">
          <color rgb="FF000000"/>
        </bottom>
      </border>
    </dxf>
    <dxf>
      <font>
        <color theme="0" tint="-0.3499799966812134"/>
      </font>
      <fill>
        <patternFill>
          <bgColor theme="0" tint="-0.3499799966812134"/>
        </patternFill>
      </fill>
      <border>
        <top style="thin"/>
        <bottom style="thin">
          <color rgb="FF000000"/>
        </bottom>
      </border>
    </dxf>
    <dxf>
      <font>
        <color theme="9" tint="-0.24993999302387238"/>
      </font>
      <fill>
        <patternFill>
          <bgColor theme="9" tint="-0.24993999302387238"/>
        </patternFill>
      </fill>
      <border>
        <top style="thin"/>
        <bottom style="thin">
          <color rgb="FF000000"/>
        </bottom>
      </border>
    </dxf>
    <dxf>
      <font>
        <color rgb="FF002060"/>
      </font>
      <fill>
        <patternFill>
          <bgColor rgb="FF002060"/>
        </patternFill>
      </fill>
      <border>
        <top style="thin"/>
        <bottom style="thin">
          <color rgb="FF000000"/>
        </bottom>
      </border>
    </dxf>
    <dxf>
      <font>
        <color rgb="FFFFFF00"/>
      </font>
      <fill>
        <patternFill>
          <bgColor rgb="FFFFFF00"/>
        </patternFill>
      </fill>
      <border>
        <left>
          <color rgb="FF000000"/>
        </left>
        <right>
          <color rgb="FF000000"/>
        </right>
        <top style="thin"/>
        <bottom style="thin">
          <color rgb="FF000000"/>
        </bottom>
      </border>
    </dxf>
    <dxf>
      <font>
        <color rgb="FF00B0F0"/>
      </font>
      <fill>
        <patternFill>
          <bgColor rgb="FF00B0F0"/>
        </patternFill>
      </fill>
      <border>
        <left>
          <color rgb="FF000000"/>
        </left>
        <right>
          <color rgb="FF000000"/>
        </right>
        <top style="thin"/>
        <bottom style="thin">
          <color rgb="FF000000"/>
        </bottom>
      </border>
    </dxf>
    <dxf>
      <font>
        <color theme="0"/>
      </font>
      <border/>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15</xdr:row>
      <xdr:rowOff>123825</xdr:rowOff>
    </xdr:from>
    <xdr:to>
      <xdr:col>26</xdr:col>
      <xdr:colOff>95250</xdr:colOff>
      <xdr:row>33</xdr:row>
      <xdr:rowOff>76200</xdr:rowOff>
    </xdr:to>
    <xdr:pic>
      <xdr:nvPicPr>
        <xdr:cNvPr id="1" name="Picture 1" descr="TrackDiagram"/>
        <xdr:cNvPicPr preferRelativeResize="1">
          <a:picLocks noChangeAspect="1"/>
        </xdr:cNvPicPr>
      </xdr:nvPicPr>
      <xdr:blipFill>
        <a:blip r:embed="rId1"/>
        <a:stretch>
          <a:fillRect/>
        </a:stretch>
      </xdr:blipFill>
      <xdr:spPr>
        <a:xfrm>
          <a:off x="15335250" y="3400425"/>
          <a:ext cx="5124450" cy="380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22</xdr:row>
      <xdr:rowOff>57150</xdr:rowOff>
    </xdr:from>
    <xdr:to>
      <xdr:col>3</xdr:col>
      <xdr:colOff>1123950</xdr:colOff>
      <xdr:row>25</xdr:row>
      <xdr:rowOff>0</xdr:rowOff>
    </xdr:to>
    <xdr:sp>
      <xdr:nvSpPr>
        <xdr:cNvPr id="1" name="Rectangle 9"/>
        <xdr:cNvSpPr>
          <a:spLocks/>
        </xdr:cNvSpPr>
      </xdr:nvSpPr>
      <xdr:spPr>
        <a:xfrm>
          <a:off x="2781300" y="5057775"/>
          <a:ext cx="1295400" cy="628650"/>
        </a:xfrm>
        <a:prstGeom prst="rect">
          <a:avLst/>
        </a:prstGeom>
        <a:solidFill>
          <a:srgbClr val="FFFFFF"/>
        </a:solidFill>
        <a:ln w="25400" cmpd="sng">
          <a:noFill/>
        </a:ln>
      </xdr:spPr>
      <xdr:txBody>
        <a:bodyPr vertOverflow="clip" wrap="square"/>
        <a:p>
          <a:pPr algn="l">
            <a:defRPr/>
          </a:pPr>
          <a:r>
            <a:rPr lang="en-US" cap="none" sz="2400" b="1" i="0" u="none" baseline="0">
              <a:solidFill>
                <a:srgbClr val="000000"/>
              </a:solidFill>
              <a:latin typeface="Calibri"/>
              <a:ea typeface="Calibri"/>
              <a:cs typeface="Calibri"/>
            </a:rPr>
            <a:t>PRIVATE</a:t>
          </a:r>
        </a:p>
      </xdr:txBody>
    </xdr:sp>
    <xdr:clientData/>
  </xdr:twoCellAnchor>
  <xdr:twoCellAnchor>
    <xdr:from>
      <xdr:col>4</xdr:col>
      <xdr:colOff>314325</xdr:colOff>
      <xdr:row>22</xdr:row>
      <xdr:rowOff>123825</xdr:rowOff>
    </xdr:from>
    <xdr:to>
      <xdr:col>5</xdr:col>
      <xdr:colOff>180975</xdr:colOff>
      <xdr:row>24</xdr:row>
      <xdr:rowOff>114300</xdr:rowOff>
    </xdr:to>
    <xdr:sp>
      <xdr:nvSpPr>
        <xdr:cNvPr id="2" name="Rectangle 12"/>
        <xdr:cNvSpPr>
          <a:spLocks/>
        </xdr:cNvSpPr>
      </xdr:nvSpPr>
      <xdr:spPr>
        <a:xfrm>
          <a:off x="5133975" y="5124450"/>
          <a:ext cx="971550" cy="447675"/>
        </a:xfrm>
        <a:prstGeom prst="rect">
          <a:avLst/>
        </a:prstGeom>
        <a:solidFill>
          <a:srgbClr val="FFFFFF"/>
        </a:solidFill>
        <a:ln w="25400" cmpd="sng">
          <a:noFill/>
        </a:ln>
      </xdr:spPr>
      <xdr:txBody>
        <a:bodyPr vertOverflow="clip" wrap="square"/>
        <a:p>
          <a:pPr algn="l">
            <a:defRPr/>
          </a:pPr>
          <a:r>
            <a:rPr lang="en-US" cap="none" sz="2800" b="1" i="0" u="none" baseline="0">
              <a:solidFill>
                <a:srgbClr val="000000"/>
              </a:solidFill>
              <a:latin typeface="Calibri"/>
              <a:ea typeface="Calibri"/>
              <a:cs typeface="Calibri"/>
            </a:rPr>
            <a:t>Total</a:t>
          </a:r>
        </a:p>
      </xdr:txBody>
    </xdr:sp>
    <xdr:clientData/>
  </xdr:twoCellAnchor>
  <xdr:twoCellAnchor>
    <xdr:from>
      <xdr:col>1</xdr:col>
      <xdr:colOff>9525</xdr:colOff>
      <xdr:row>22</xdr:row>
      <xdr:rowOff>28575</xdr:rowOff>
    </xdr:from>
    <xdr:to>
      <xdr:col>2</xdr:col>
      <xdr:colOff>1038225</xdr:colOff>
      <xdr:row>24</xdr:row>
      <xdr:rowOff>0</xdr:rowOff>
    </xdr:to>
    <xdr:sp>
      <xdr:nvSpPr>
        <xdr:cNvPr id="3" name="Rectangle 8"/>
        <xdr:cNvSpPr>
          <a:spLocks/>
        </xdr:cNvSpPr>
      </xdr:nvSpPr>
      <xdr:spPr>
        <a:xfrm>
          <a:off x="609600" y="5029200"/>
          <a:ext cx="2066925" cy="428625"/>
        </a:xfrm>
        <a:prstGeom prst="rect">
          <a:avLst/>
        </a:prstGeom>
        <a:solidFill>
          <a:srgbClr val="FFFFFF"/>
        </a:solidFill>
        <a:ln w="25400" cmpd="sng">
          <a:noFill/>
        </a:ln>
      </xdr:spPr>
      <xdr:txBody>
        <a:bodyPr vertOverflow="clip" wrap="square"/>
        <a:p>
          <a:pPr algn="l">
            <a:defRPr/>
          </a:pPr>
          <a:r>
            <a:rPr lang="en-US" cap="none" sz="2400" b="1" i="0" u="none" baseline="0">
              <a:solidFill>
                <a:srgbClr val="000000"/>
              </a:solidFill>
              <a:latin typeface="Calibri"/>
              <a:ea typeface="Calibri"/>
              <a:cs typeface="Calibri"/>
            </a:rPr>
            <a:t>STADIUM</a:t>
          </a:r>
        </a:p>
      </xdr:txBody>
    </xdr:sp>
    <xdr:clientData/>
  </xdr:twoCellAnchor>
  <xdr:twoCellAnchor>
    <xdr:from>
      <xdr:col>3</xdr:col>
      <xdr:colOff>1009650</xdr:colOff>
      <xdr:row>22</xdr:row>
      <xdr:rowOff>28575</xdr:rowOff>
    </xdr:from>
    <xdr:to>
      <xdr:col>4</xdr:col>
      <xdr:colOff>95250</xdr:colOff>
      <xdr:row>24</xdr:row>
      <xdr:rowOff>123825</xdr:rowOff>
    </xdr:to>
    <xdr:sp>
      <xdr:nvSpPr>
        <xdr:cNvPr id="4" name="Rounded Rectangle 13"/>
        <xdr:cNvSpPr>
          <a:spLocks/>
        </xdr:cNvSpPr>
      </xdr:nvSpPr>
      <xdr:spPr>
        <a:xfrm>
          <a:off x="3962400" y="5029200"/>
          <a:ext cx="952500" cy="5524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333375</xdr:colOff>
      <xdr:row>22</xdr:row>
      <xdr:rowOff>57150</xdr:rowOff>
    </xdr:from>
    <xdr:to>
      <xdr:col>2</xdr:col>
      <xdr:colOff>1162050</xdr:colOff>
      <xdr:row>24</xdr:row>
      <xdr:rowOff>180975</xdr:rowOff>
    </xdr:to>
    <xdr:sp>
      <xdr:nvSpPr>
        <xdr:cNvPr id="5" name="Rounded Rectangle 14"/>
        <xdr:cNvSpPr>
          <a:spLocks/>
        </xdr:cNvSpPr>
      </xdr:nvSpPr>
      <xdr:spPr>
        <a:xfrm>
          <a:off x="1971675" y="5057775"/>
          <a:ext cx="828675" cy="5810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171450</xdr:colOff>
      <xdr:row>22</xdr:row>
      <xdr:rowOff>57150</xdr:rowOff>
    </xdr:from>
    <xdr:to>
      <xdr:col>6</xdr:col>
      <xdr:colOff>19050</xdr:colOff>
      <xdr:row>24</xdr:row>
      <xdr:rowOff>190500</xdr:rowOff>
    </xdr:to>
    <xdr:sp>
      <xdr:nvSpPr>
        <xdr:cNvPr id="6" name="Rounded Rectangle 11"/>
        <xdr:cNvSpPr>
          <a:spLocks/>
        </xdr:cNvSpPr>
      </xdr:nvSpPr>
      <xdr:spPr>
        <a:xfrm>
          <a:off x="6096000" y="5057775"/>
          <a:ext cx="885825" cy="5905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1257300</xdr:colOff>
      <xdr:row>48</xdr:row>
      <xdr:rowOff>57150</xdr:rowOff>
    </xdr:from>
    <xdr:to>
      <xdr:col>3</xdr:col>
      <xdr:colOff>1181100</xdr:colOff>
      <xdr:row>51</xdr:row>
      <xdr:rowOff>0</xdr:rowOff>
    </xdr:to>
    <xdr:sp>
      <xdr:nvSpPr>
        <xdr:cNvPr id="7" name="Rectangle 21"/>
        <xdr:cNvSpPr>
          <a:spLocks/>
        </xdr:cNvSpPr>
      </xdr:nvSpPr>
      <xdr:spPr>
        <a:xfrm>
          <a:off x="2895600" y="11134725"/>
          <a:ext cx="1238250" cy="628650"/>
        </a:xfrm>
        <a:prstGeom prst="rect">
          <a:avLst/>
        </a:prstGeom>
        <a:solidFill>
          <a:srgbClr val="FFFFFF"/>
        </a:solidFill>
        <a:ln w="25400" cmpd="sng">
          <a:noFill/>
        </a:ln>
      </xdr:spPr>
      <xdr:txBody>
        <a:bodyPr vertOverflow="clip" wrap="square"/>
        <a:p>
          <a:pPr algn="l">
            <a:defRPr/>
          </a:pPr>
          <a:r>
            <a:rPr lang="en-US" cap="none" sz="2400" b="1" i="0" u="none" baseline="0">
              <a:solidFill>
                <a:srgbClr val="000000"/>
              </a:solidFill>
              <a:latin typeface="Calibri"/>
              <a:ea typeface="Calibri"/>
              <a:cs typeface="Calibri"/>
            </a:rPr>
            <a:t>PRIVATE</a:t>
          </a:r>
        </a:p>
      </xdr:txBody>
    </xdr:sp>
    <xdr:clientData/>
  </xdr:twoCellAnchor>
  <xdr:twoCellAnchor>
    <xdr:from>
      <xdr:col>4</xdr:col>
      <xdr:colOff>285750</xdr:colOff>
      <xdr:row>48</xdr:row>
      <xdr:rowOff>47625</xdr:rowOff>
    </xdr:from>
    <xdr:to>
      <xdr:col>5</xdr:col>
      <xdr:colOff>161925</xdr:colOff>
      <xdr:row>50</xdr:row>
      <xdr:rowOff>28575</xdr:rowOff>
    </xdr:to>
    <xdr:sp>
      <xdr:nvSpPr>
        <xdr:cNvPr id="8" name="Rectangle 22"/>
        <xdr:cNvSpPr>
          <a:spLocks/>
        </xdr:cNvSpPr>
      </xdr:nvSpPr>
      <xdr:spPr>
        <a:xfrm>
          <a:off x="5105400" y="11125200"/>
          <a:ext cx="981075" cy="438150"/>
        </a:xfrm>
        <a:prstGeom prst="rect">
          <a:avLst/>
        </a:prstGeom>
        <a:solidFill>
          <a:srgbClr val="FFFFFF"/>
        </a:solidFill>
        <a:ln w="25400" cmpd="sng">
          <a:noFill/>
        </a:ln>
      </xdr:spPr>
      <xdr:txBody>
        <a:bodyPr vertOverflow="clip" wrap="square"/>
        <a:p>
          <a:pPr algn="l">
            <a:defRPr/>
          </a:pPr>
          <a:r>
            <a:rPr lang="en-US" cap="none" sz="2800" b="1" i="0" u="none" baseline="0">
              <a:solidFill>
                <a:srgbClr val="000000"/>
              </a:solidFill>
              <a:latin typeface="Calibri"/>
              <a:ea typeface="Calibri"/>
              <a:cs typeface="Calibri"/>
            </a:rPr>
            <a:t>Total</a:t>
          </a:r>
        </a:p>
      </xdr:txBody>
    </xdr:sp>
    <xdr:clientData/>
  </xdr:twoCellAnchor>
  <xdr:twoCellAnchor>
    <xdr:from>
      <xdr:col>1</xdr:col>
      <xdr:colOff>9525</xdr:colOff>
      <xdr:row>48</xdr:row>
      <xdr:rowOff>28575</xdr:rowOff>
    </xdr:from>
    <xdr:to>
      <xdr:col>2</xdr:col>
      <xdr:colOff>1038225</xdr:colOff>
      <xdr:row>50</xdr:row>
      <xdr:rowOff>0</xdr:rowOff>
    </xdr:to>
    <xdr:sp>
      <xdr:nvSpPr>
        <xdr:cNvPr id="9" name="Rectangle 23"/>
        <xdr:cNvSpPr>
          <a:spLocks/>
        </xdr:cNvSpPr>
      </xdr:nvSpPr>
      <xdr:spPr>
        <a:xfrm>
          <a:off x="609600" y="11106150"/>
          <a:ext cx="2066925" cy="428625"/>
        </a:xfrm>
        <a:prstGeom prst="rect">
          <a:avLst/>
        </a:prstGeom>
        <a:solidFill>
          <a:srgbClr val="FFFFFF"/>
        </a:solidFill>
        <a:ln w="25400" cmpd="sng">
          <a:noFill/>
        </a:ln>
      </xdr:spPr>
      <xdr:txBody>
        <a:bodyPr vertOverflow="clip" wrap="square"/>
        <a:p>
          <a:pPr algn="l">
            <a:defRPr/>
          </a:pPr>
          <a:r>
            <a:rPr lang="en-US" cap="none" sz="2400" b="1" i="0" u="none" baseline="0">
              <a:solidFill>
                <a:srgbClr val="000000"/>
              </a:solidFill>
              <a:latin typeface="Calibri"/>
              <a:ea typeface="Calibri"/>
              <a:cs typeface="Calibri"/>
            </a:rPr>
            <a:t>STADIUM</a:t>
          </a:r>
        </a:p>
      </xdr:txBody>
    </xdr:sp>
    <xdr:clientData/>
  </xdr:twoCellAnchor>
  <xdr:twoCellAnchor>
    <xdr:from>
      <xdr:col>3</xdr:col>
      <xdr:colOff>1181100</xdr:colOff>
      <xdr:row>48</xdr:row>
      <xdr:rowOff>57150</xdr:rowOff>
    </xdr:from>
    <xdr:to>
      <xdr:col>4</xdr:col>
      <xdr:colOff>180975</xdr:colOff>
      <xdr:row>50</xdr:row>
      <xdr:rowOff>142875</xdr:rowOff>
    </xdr:to>
    <xdr:sp>
      <xdr:nvSpPr>
        <xdr:cNvPr id="10" name="Rounded Rectangle 24"/>
        <xdr:cNvSpPr>
          <a:spLocks/>
        </xdr:cNvSpPr>
      </xdr:nvSpPr>
      <xdr:spPr>
        <a:xfrm>
          <a:off x="4133850" y="11134725"/>
          <a:ext cx="866775" cy="5429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390525</xdr:colOff>
      <xdr:row>48</xdr:row>
      <xdr:rowOff>57150</xdr:rowOff>
    </xdr:from>
    <xdr:to>
      <xdr:col>2</xdr:col>
      <xdr:colOff>1209675</xdr:colOff>
      <xdr:row>50</xdr:row>
      <xdr:rowOff>180975</xdr:rowOff>
    </xdr:to>
    <xdr:sp>
      <xdr:nvSpPr>
        <xdr:cNvPr id="11" name="Rounded Rectangle 25"/>
        <xdr:cNvSpPr>
          <a:spLocks/>
        </xdr:cNvSpPr>
      </xdr:nvSpPr>
      <xdr:spPr>
        <a:xfrm>
          <a:off x="2028825" y="11134725"/>
          <a:ext cx="819150" cy="5810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171450</xdr:colOff>
      <xdr:row>48</xdr:row>
      <xdr:rowOff>57150</xdr:rowOff>
    </xdr:from>
    <xdr:to>
      <xdr:col>6</xdr:col>
      <xdr:colOff>19050</xdr:colOff>
      <xdr:row>50</xdr:row>
      <xdr:rowOff>190500</xdr:rowOff>
    </xdr:to>
    <xdr:sp>
      <xdr:nvSpPr>
        <xdr:cNvPr id="12" name="Rounded Rectangle 26"/>
        <xdr:cNvSpPr>
          <a:spLocks/>
        </xdr:cNvSpPr>
      </xdr:nvSpPr>
      <xdr:spPr>
        <a:xfrm>
          <a:off x="6096000" y="11134725"/>
          <a:ext cx="885825" cy="5905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5</xdr:row>
      <xdr:rowOff>142875</xdr:rowOff>
    </xdr:from>
    <xdr:to>
      <xdr:col>7</xdr:col>
      <xdr:colOff>409575</xdr:colOff>
      <xdr:row>23</xdr:row>
      <xdr:rowOff>38100</xdr:rowOff>
    </xdr:to>
    <xdr:sp>
      <xdr:nvSpPr>
        <xdr:cNvPr id="1" name="Straight Arrow Connector 16"/>
        <xdr:cNvSpPr>
          <a:spLocks/>
        </xdr:cNvSpPr>
      </xdr:nvSpPr>
      <xdr:spPr>
        <a:xfrm flipH="1">
          <a:off x="1981200" y="1095375"/>
          <a:ext cx="3019425" cy="38766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600075</xdr:colOff>
      <xdr:row>5</xdr:row>
      <xdr:rowOff>133350</xdr:rowOff>
    </xdr:from>
    <xdr:to>
      <xdr:col>5</xdr:col>
      <xdr:colOff>295275</xdr:colOff>
      <xdr:row>23</xdr:row>
      <xdr:rowOff>85725</xdr:rowOff>
    </xdr:to>
    <xdr:sp>
      <xdr:nvSpPr>
        <xdr:cNvPr id="2" name="Straight Arrow Connector 11"/>
        <xdr:cNvSpPr>
          <a:spLocks/>
        </xdr:cNvSpPr>
      </xdr:nvSpPr>
      <xdr:spPr>
        <a:xfrm flipH="1">
          <a:off x="1209675" y="1085850"/>
          <a:ext cx="2457450" cy="393382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400050</xdr:colOff>
      <xdr:row>28</xdr:row>
      <xdr:rowOff>38100</xdr:rowOff>
    </xdr:from>
    <xdr:to>
      <xdr:col>6</xdr:col>
      <xdr:colOff>266700</xdr:colOff>
      <xdr:row>30</xdr:row>
      <xdr:rowOff>142875</xdr:rowOff>
    </xdr:to>
    <xdr:sp>
      <xdr:nvSpPr>
        <xdr:cNvPr id="3" name="Rounded Rectangle 1"/>
        <xdr:cNvSpPr>
          <a:spLocks/>
        </xdr:cNvSpPr>
      </xdr:nvSpPr>
      <xdr:spPr>
        <a:xfrm>
          <a:off x="400050" y="5924550"/>
          <a:ext cx="3848100" cy="485775"/>
        </a:xfrm>
        <a:prstGeom prst="roundRect">
          <a:avLst/>
        </a:prstGeom>
        <a:gradFill rotWithShape="1">
          <a:gsLst>
            <a:gs pos="0">
              <a:srgbClr val="BBD5F0"/>
            </a:gs>
            <a:gs pos="100000">
              <a:srgbClr val="9CBEE0"/>
            </a:gs>
          </a:gsLst>
          <a:lin ang="5400000" scaled="1"/>
        </a:gradFill>
        <a:ln w="15875" cmpd="sng">
          <a:solidFill>
            <a:srgbClr val="739CC3"/>
          </a:solidFill>
          <a:headEnd type="none"/>
          <a:tailEnd type="none"/>
        </a:ln>
      </xdr:spPr>
      <xdr:txBody>
        <a:bodyPr vertOverflow="clip" wrap="square" lIns="18288" tIns="0" rIns="0" bIns="0"/>
        <a:p>
          <a:pPr algn="ctr">
            <a:defRPr/>
          </a:pPr>
          <a:r>
            <a:rPr lang="en-US" cap="none" sz="2400" b="0" i="0" u="none" baseline="0">
              <a:solidFill>
                <a:srgbClr val="000000"/>
              </a:solidFill>
              <a:latin typeface="Calibri"/>
              <a:ea typeface="Calibri"/>
              <a:cs typeface="Calibri"/>
            </a:rPr>
            <a:t>=VLOOKUP(A24,TmTbl,4,0)</a:t>
          </a:r>
        </a:p>
      </xdr:txBody>
    </xdr:sp>
    <xdr:clientData/>
  </xdr:twoCellAnchor>
  <xdr:twoCellAnchor>
    <xdr:from>
      <xdr:col>1</xdr:col>
      <xdr:colOff>466725</xdr:colOff>
      <xdr:row>24</xdr:row>
      <xdr:rowOff>47625</xdr:rowOff>
    </xdr:from>
    <xdr:to>
      <xdr:col>2</xdr:col>
      <xdr:colOff>333375</xdr:colOff>
      <xdr:row>28</xdr:row>
      <xdr:rowOff>0</xdr:rowOff>
    </xdr:to>
    <xdr:sp>
      <xdr:nvSpPr>
        <xdr:cNvPr id="4" name="Straight Arrow Connector 3"/>
        <xdr:cNvSpPr>
          <a:spLocks/>
        </xdr:cNvSpPr>
      </xdr:nvSpPr>
      <xdr:spPr>
        <a:xfrm flipH="1" flipV="1">
          <a:off x="1076325" y="5172075"/>
          <a:ext cx="638175" cy="714375"/>
        </a:xfrm>
        <a:prstGeom prst="straightConnector1">
          <a:avLst/>
        </a:prstGeom>
        <a:noFill/>
        <a:ln w="25400" cmpd="sng">
          <a:solidFill>
            <a:srgbClr val="4BACC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23</xdr:row>
      <xdr:rowOff>104775</xdr:rowOff>
    </xdr:from>
    <xdr:to>
      <xdr:col>11</xdr:col>
      <xdr:colOff>76200</xdr:colOff>
      <xdr:row>26</xdr:row>
      <xdr:rowOff>19050</xdr:rowOff>
    </xdr:to>
    <xdr:sp>
      <xdr:nvSpPr>
        <xdr:cNvPr id="5" name="Rounded Rectangle 5"/>
        <xdr:cNvSpPr>
          <a:spLocks/>
        </xdr:cNvSpPr>
      </xdr:nvSpPr>
      <xdr:spPr>
        <a:xfrm>
          <a:off x="3381375" y="5038725"/>
          <a:ext cx="3848100" cy="485775"/>
        </a:xfrm>
        <a:prstGeom prst="roundRect">
          <a:avLst/>
        </a:prstGeom>
        <a:gradFill rotWithShape="1">
          <a:gsLst>
            <a:gs pos="0">
              <a:srgbClr val="BBD5F0"/>
            </a:gs>
            <a:gs pos="100000">
              <a:srgbClr val="9CBEE0"/>
            </a:gs>
          </a:gsLst>
          <a:lin ang="5400000" scaled="1"/>
        </a:gradFill>
        <a:ln w="15875" cmpd="sng">
          <a:solidFill>
            <a:srgbClr val="739CC3"/>
          </a:solidFill>
          <a:headEnd type="none"/>
          <a:tailEnd type="none"/>
        </a:ln>
      </xdr:spPr>
      <xdr:txBody>
        <a:bodyPr vertOverflow="clip" wrap="square" lIns="18288" tIns="0" rIns="0" bIns="0"/>
        <a:p>
          <a:pPr algn="ctr">
            <a:defRPr/>
          </a:pPr>
          <a:r>
            <a:rPr lang="en-US" cap="none" sz="2400" b="0" i="0" u="none" baseline="0">
              <a:solidFill>
                <a:srgbClr val="000000"/>
              </a:solidFill>
              <a:latin typeface="Calibri"/>
              <a:ea typeface="Calibri"/>
              <a:cs typeface="Calibri"/>
            </a:rPr>
            <a:t>=VLOOKUP(A24,TmTbl,6,0)</a:t>
          </a:r>
        </a:p>
      </xdr:txBody>
    </xdr:sp>
    <xdr:clientData/>
  </xdr:twoCellAnchor>
  <xdr:twoCellAnchor>
    <xdr:from>
      <xdr:col>2</xdr:col>
      <xdr:colOff>762000</xdr:colOff>
      <xdr:row>23</xdr:row>
      <xdr:rowOff>114300</xdr:rowOff>
    </xdr:from>
    <xdr:to>
      <xdr:col>4</xdr:col>
      <xdr:colOff>514350</xdr:colOff>
      <xdr:row>24</xdr:row>
      <xdr:rowOff>57150</xdr:rowOff>
    </xdr:to>
    <xdr:sp>
      <xdr:nvSpPr>
        <xdr:cNvPr id="6" name="Straight Arrow Connector 7"/>
        <xdr:cNvSpPr>
          <a:spLocks/>
        </xdr:cNvSpPr>
      </xdr:nvSpPr>
      <xdr:spPr>
        <a:xfrm flipH="1" flipV="1">
          <a:off x="2143125" y="5048250"/>
          <a:ext cx="1133475" cy="133350"/>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390525</xdr:colOff>
      <xdr:row>5</xdr:row>
      <xdr:rowOff>123825</xdr:rowOff>
    </xdr:from>
    <xdr:to>
      <xdr:col>2</xdr:col>
      <xdr:colOff>295275</xdr:colOff>
      <xdr:row>23</xdr:row>
      <xdr:rowOff>57150</xdr:rowOff>
    </xdr:to>
    <xdr:sp>
      <xdr:nvSpPr>
        <xdr:cNvPr id="7" name="Straight Arrow Connector 9"/>
        <xdr:cNvSpPr>
          <a:spLocks/>
        </xdr:cNvSpPr>
      </xdr:nvSpPr>
      <xdr:spPr>
        <a:xfrm flipV="1">
          <a:off x="390525" y="1076325"/>
          <a:ext cx="1285875" cy="39147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hulse\Documents\In%20Progress\2012-13\Athletics%202013\Master%20Summer\Saturday%20Weights%20et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2">
          <cell r="P2">
            <v>1</v>
          </cell>
          <cell r="Q2" t="str">
            <v>F1 </v>
          </cell>
          <cell r="R2">
            <v>0.4166666666666667</v>
          </cell>
          <cell r="S2" t="str">
            <v>Hammer      [EXT]   </v>
          </cell>
          <cell r="T2" t="str">
            <v>Women W45 W40 W35</v>
          </cell>
          <cell r="U2">
            <v>12</v>
          </cell>
          <cell r="V2" t="str">
            <v>4Kg</v>
          </cell>
        </row>
        <row r="3">
          <cell r="P3">
            <v>2</v>
          </cell>
          <cell r="Q3" t="str">
            <v>F2</v>
          </cell>
          <cell r="R3">
            <v>0.4166666666666667</v>
          </cell>
          <cell r="S3" t="str">
            <v>Discus</v>
          </cell>
          <cell r="T3" t="str">
            <v>Men M50 </v>
          </cell>
          <cell r="U3">
            <v>10</v>
          </cell>
          <cell r="V3" t="str">
            <v>1.5kg</v>
          </cell>
        </row>
        <row r="4">
          <cell r="P4">
            <v>3</v>
          </cell>
          <cell r="Q4" t="str">
            <v>F6</v>
          </cell>
          <cell r="R4">
            <v>0.4583333333333333</v>
          </cell>
          <cell r="S4" t="str">
            <v>Discus</v>
          </cell>
          <cell r="T4" t="str">
            <v>Men M45 M35</v>
          </cell>
          <cell r="U4">
            <v>11</v>
          </cell>
          <cell r="V4" t="str">
            <v>2Kg</v>
          </cell>
        </row>
        <row r="5">
          <cell r="P5">
            <v>4</v>
          </cell>
          <cell r="Q5" t="str">
            <v>F7</v>
          </cell>
          <cell r="R5">
            <v>0.4756944444444444</v>
          </cell>
          <cell r="S5" t="str">
            <v>Hammer [EXT]   </v>
          </cell>
          <cell r="T5" t="str">
            <v>Women W50</v>
          </cell>
          <cell r="U5">
            <v>12</v>
          </cell>
          <cell r="V5" t="str">
            <v>3kg</v>
          </cell>
        </row>
        <row r="6">
          <cell r="P6">
            <v>5</v>
          </cell>
          <cell r="Q6" t="str">
            <v>F9</v>
          </cell>
          <cell r="R6">
            <v>0.5104166666666666</v>
          </cell>
          <cell r="S6" t="str">
            <v>Discus</v>
          </cell>
          <cell r="T6" t="str">
            <v>Men M55 M40</v>
          </cell>
          <cell r="U6">
            <v>12</v>
          </cell>
          <cell r="V6" t="str">
            <v>2Kg 1,5Kg</v>
          </cell>
        </row>
        <row r="7">
          <cell r="P7">
            <v>6</v>
          </cell>
          <cell r="Q7" t="str">
            <v>F10</v>
          </cell>
          <cell r="R7">
            <v>0.5208333333333334</v>
          </cell>
          <cell r="S7" t="str">
            <v>Javelin        [EXT]   </v>
          </cell>
          <cell r="T7" t="str">
            <v>Men M50 M35</v>
          </cell>
          <cell r="U7">
            <v>11</v>
          </cell>
          <cell r="V7" t="str">
            <v>800, 700g</v>
          </cell>
        </row>
        <row r="8">
          <cell r="P8">
            <v>7</v>
          </cell>
          <cell r="Q8" t="str">
            <v>F11</v>
          </cell>
          <cell r="R8">
            <v>0.5208333333333334</v>
          </cell>
          <cell r="S8" t="str">
            <v>Shot</v>
          </cell>
          <cell r="T8" t="str">
            <v>Women W45 W40 W35</v>
          </cell>
          <cell r="U8">
            <v>13</v>
          </cell>
          <cell r="V8" t="str">
            <v>4kg</v>
          </cell>
        </row>
        <row r="9">
          <cell r="P9">
            <v>8</v>
          </cell>
          <cell r="Q9" t="str">
            <v>F12</v>
          </cell>
          <cell r="R9">
            <v>0.5347222222222222</v>
          </cell>
          <cell r="S9" t="str">
            <v>Hammer      [EXT]   </v>
          </cell>
          <cell r="T9" t="str">
            <v>Women W55+</v>
          </cell>
          <cell r="U9">
            <v>16</v>
          </cell>
          <cell r="V9" t="str">
            <v>3kg/2Kg</v>
          </cell>
        </row>
        <row r="10">
          <cell r="P10">
            <v>9</v>
          </cell>
          <cell r="Q10" t="str">
            <v>F14</v>
          </cell>
          <cell r="R10">
            <v>0.5625</v>
          </cell>
          <cell r="S10" t="str">
            <v>Discus</v>
          </cell>
          <cell r="T10" t="str">
            <v>Men M60</v>
          </cell>
          <cell r="U10">
            <v>11</v>
          </cell>
          <cell r="V10" t="str">
            <v>1kg</v>
          </cell>
        </row>
        <row r="11">
          <cell r="P11">
            <v>10</v>
          </cell>
          <cell r="Q11" t="str">
            <v>F15</v>
          </cell>
          <cell r="R11">
            <v>0.5833333333333334</v>
          </cell>
          <cell r="S11" t="str">
            <v>Javelin        [EXT]   </v>
          </cell>
          <cell r="T11" t="str">
            <v>Men M45 M40</v>
          </cell>
          <cell r="U11">
            <v>8</v>
          </cell>
          <cell r="V11" t="str">
            <v>800g</v>
          </cell>
        </row>
        <row r="12">
          <cell r="P12">
            <v>11</v>
          </cell>
          <cell r="Q12" t="str">
            <v>F16</v>
          </cell>
          <cell r="R12">
            <v>0.5833333333333334</v>
          </cell>
          <cell r="S12" t="str">
            <v>Shot</v>
          </cell>
          <cell r="T12" t="str">
            <v>Women W50</v>
          </cell>
          <cell r="U12">
            <v>12</v>
          </cell>
          <cell r="V12" t="str">
            <v>3kg</v>
          </cell>
        </row>
        <row r="13">
          <cell r="P13">
            <v>12</v>
          </cell>
          <cell r="Q13" t="str">
            <v>F18</v>
          </cell>
          <cell r="R13">
            <v>0.611111111111111</v>
          </cell>
          <cell r="S13" t="str">
            <v>Discus</v>
          </cell>
          <cell r="T13" t="str">
            <v>Men M65</v>
          </cell>
          <cell r="U13">
            <v>9</v>
          </cell>
          <cell r="V13" t="str">
            <v>1kg</v>
          </cell>
        </row>
        <row r="14">
          <cell r="P14">
            <v>13</v>
          </cell>
          <cell r="Q14" t="str">
            <v>F19</v>
          </cell>
          <cell r="R14">
            <v>0.6354166666666666</v>
          </cell>
          <cell r="S14" t="str">
            <v>Weight        [EXT]   </v>
          </cell>
          <cell r="T14" t="str">
            <v>Women W45 W40 W35</v>
          </cell>
          <cell r="U14">
            <v>10</v>
          </cell>
          <cell r="V14" t="str">
            <v>9.08Kg</v>
          </cell>
        </row>
        <row r="15">
          <cell r="P15">
            <v>14</v>
          </cell>
          <cell r="Q15" t="str">
            <v>F20</v>
          </cell>
          <cell r="R15">
            <v>0.625</v>
          </cell>
          <cell r="S15" t="str">
            <v>Javelin        [EXT]   </v>
          </cell>
          <cell r="T15" t="str">
            <v>Men M55 </v>
          </cell>
          <cell r="U15">
            <v>8</v>
          </cell>
          <cell r="V15" t="str">
            <v>700g</v>
          </cell>
        </row>
        <row r="16">
          <cell r="P16">
            <v>15</v>
          </cell>
          <cell r="Q16" t="str">
            <v>F21</v>
          </cell>
          <cell r="R16">
            <v>0.6458333333333334</v>
          </cell>
          <cell r="S16" t="str">
            <v>Shot</v>
          </cell>
          <cell r="T16" t="str">
            <v>Women W55+</v>
          </cell>
          <cell r="U16">
            <v>13</v>
          </cell>
          <cell r="V16" t="str">
            <v>3Kg/2Kg</v>
          </cell>
        </row>
        <row r="17">
          <cell r="P17">
            <v>16</v>
          </cell>
          <cell r="Q17" t="str">
            <v>F23</v>
          </cell>
          <cell r="R17">
            <v>0.6527777777777778</v>
          </cell>
          <cell r="S17" t="str">
            <v>Discus</v>
          </cell>
          <cell r="T17" t="str">
            <v>Men M70+</v>
          </cell>
          <cell r="U17">
            <v>14</v>
          </cell>
          <cell r="V17" t="str">
            <v>1Kg</v>
          </cell>
        </row>
        <row r="18">
          <cell r="P18">
            <v>17</v>
          </cell>
          <cell r="Q18" t="str">
            <v>F24</v>
          </cell>
          <cell r="R18">
            <v>0.6666666666666666</v>
          </cell>
          <cell r="S18" t="str">
            <v>Javelin        [EXT]   </v>
          </cell>
          <cell r="T18" t="str">
            <v>Men M65 M60 </v>
          </cell>
          <cell r="U18">
            <v>13</v>
          </cell>
          <cell r="V18" t="str">
            <v>600g</v>
          </cell>
        </row>
        <row r="19">
          <cell r="P19">
            <v>18</v>
          </cell>
          <cell r="Q19" t="str">
            <v>F25</v>
          </cell>
          <cell r="R19">
            <v>0.6770833333333334</v>
          </cell>
          <cell r="S19" t="str">
            <v>Weight        [EXT]   </v>
          </cell>
          <cell r="T19" t="str">
            <v>Women W50</v>
          </cell>
          <cell r="U19">
            <v>7</v>
          </cell>
          <cell r="V19" t="str">
            <v>7.26Kg</v>
          </cell>
        </row>
        <row r="20">
          <cell r="P20">
            <v>19</v>
          </cell>
          <cell r="Q20" t="str">
            <v>F27</v>
          </cell>
          <cell r="R20">
            <v>0.71875</v>
          </cell>
          <cell r="S20" t="str">
            <v>Weight        [EXT]   </v>
          </cell>
          <cell r="T20" t="str">
            <v>Women W55+</v>
          </cell>
          <cell r="U20">
            <v>12</v>
          </cell>
          <cell r="V20" t="str">
            <v>7.26/5.45/4</v>
          </cell>
        </row>
        <row r="21">
          <cell r="P21">
            <v>20</v>
          </cell>
          <cell r="Q21" t="str">
            <v>F29</v>
          </cell>
          <cell r="R21">
            <v>0.7256944444444445</v>
          </cell>
          <cell r="S21" t="str">
            <v>Javelin        [EXT]   </v>
          </cell>
          <cell r="T21" t="str">
            <v>Men M70+ </v>
          </cell>
          <cell r="U21">
            <v>13</v>
          </cell>
          <cell r="V21" t="str">
            <v>400/500</v>
          </cell>
        </row>
        <row r="22">
          <cell r="P22">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zoomScaleSheetLayoutView="100" zoomScalePageLayoutView="0" workbookViewId="0" topLeftCell="B1">
      <selection activeCell="E3" sqref="E3"/>
    </sheetView>
  </sheetViews>
  <sheetFormatPr defaultColWidth="9.00390625" defaultRowHeight="15"/>
  <cols>
    <col min="1" max="1" width="8.28125" style="0" bestFit="1" customWidth="1"/>
    <col min="2" max="2" width="7.7109375" style="0" bestFit="1" customWidth="1"/>
    <col min="3" max="3" width="10.28125" style="0" bestFit="1" customWidth="1"/>
    <col min="4" max="4" width="17.421875" style="0" bestFit="1" customWidth="1"/>
  </cols>
  <sheetData>
    <row r="1" spans="1:5" ht="15">
      <c r="A1" t="s">
        <v>1</v>
      </c>
      <c r="B1" t="s">
        <v>0</v>
      </c>
      <c r="C1" t="s">
        <v>1</v>
      </c>
      <c r="D1" t="s">
        <v>147</v>
      </c>
      <c r="E1" s="5" t="s">
        <v>148</v>
      </c>
    </row>
    <row r="2" spans="1:5" ht="15">
      <c r="A2" t="s">
        <v>2</v>
      </c>
      <c r="B2" s="1">
        <v>0.4166666666666667</v>
      </c>
      <c r="C2" t="s">
        <v>3</v>
      </c>
      <c r="D2" t="s">
        <v>4</v>
      </c>
      <c r="E2" s="5">
        <f aca="true" t="shared" si="0" ref="E2:E16">IF(ISNA(HLOOKUP(C2,weights,MATCH(LEFT(D2,4),ages)+1,0)),"",HLOOKUP(C2,weights,MATCH(LEFT(D2,4),ages)+1,0))</f>
      </c>
    </row>
    <row r="3" spans="1:5" ht="15">
      <c r="A3" t="s">
        <v>5</v>
      </c>
      <c r="B3" s="1">
        <v>0.4166666666666667</v>
      </c>
      <c r="C3" t="s">
        <v>6</v>
      </c>
      <c r="D3" t="s">
        <v>7</v>
      </c>
      <c r="E3" s="5" t="str">
        <f t="shared" si="0"/>
        <v>6Kg</v>
      </c>
    </row>
    <row r="4" spans="1:5" ht="15">
      <c r="A4" t="s">
        <v>8</v>
      </c>
      <c r="B4" s="1">
        <v>0.458333333333333</v>
      </c>
      <c r="C4" t="s">
        <v>9</v>
      </c>
      <c r="D4" t="s">
        <v>10</v>
      </c>
      <c r="E4" s="5" t="str">
        <f t="shared" si="0"/>
        <v>1kg</v>
      </c>
    </row>
    <row r="5" spans="1:5" ht="15">
      <c r="A5" t="s">
        <v>11</v>
      </c>
      <c r="B5" s="1">
        <v>0.458333333333333</v>
      </c>
      <c r="C5" t="s">
        <v>12</v>
      </c>
      <c r="D5" t="s">
        <v>13</v>
      </c>
      <c r="E5" s="5" t="str">
        <f t="shared" si="0"/>
        <v>700g</v>
      </c>
    </row>
    <row r="6" spans="1:5" ht="15">
      <c r="A6" t="s">
        <v>14</v>
      </c>
      <c r="B6" s="1">
        <v>0.458333333333333</v>
      </c>
      <c r="C6" t="s">
        <v>3</v>
      </c>
      <c r="D6" t="s">
        <v>15</v>
      </c>
      <c r="E6" s="5">
        <f t="shared" si="0"/>
      </c>
    </row>
    <row r="7" spans="1:5" ht="15">
      <c r="A7" t="s">
        <v>16</v>
      </c>
      <c r="B7" s="1">
        <v>0.458333333333333</v>
      </c>
      <c r="C7" t="s">
        <v>17</v>
      </c>
      <c r="D7" t="s">
        <v>18</v>
      </c>
      <c r="E7" s="5">
        <f t="shared" si="0"/>
      </c>
    </row>
    <row r="8" spans="1:5" ht="15">
      <c r="A8" t="s">
        <v>19</v>
      </c>
      <c r="B8" s="1">
        <v>0.5</v>
      </c>
      <c r="C8" t="s">
        <v>20</v>
      </c>
      <c r="D8" t="s">
        <v>15</v>
      </c>
      <c r="E8" s="5">
        <f t="shared" si="0"/>
      </c>
    </row>
    <row r="9" spans="1:5" ht="15">
      <c r="A9" t="s">
        <v>21</v>
      </c>
      <c r="B9" s="1">
        <v>0.5</v>
      </c>
      <c r="C9" t="s">
        <v>22</v>
      </c>
      <c r="D9" t="s">
        <v>23</v>
      </c>
      <c r="E9" s="5" t="str">
        <f t="shared" si="0"/>
        <v>6Kg</v>
      </c>
    </row>
    <row r="10" spans="1:5" ht="15">
      <c r="A10" t="s">
        <v>24</v>
      </c>
      <c r="B10" s="1">
        <v>0.541666666666667</v>
      </c>
      <c r="C10" t="s">
        <v>25</v>
      </c>
      <c r="D10" t="s">
        <v>26</v>
      </c>
      <c r="E10" s="5">
        <f t="shared" si="0"/>
      </c>
    </row>
    <row r="11" spans="1:5" ht="15">
      <c r="A11" t="s">
        <v>27</v>
      </c>
      <c r="B11" s="1">
        <v>0.541666666666667</v>
      </c>
      <c r="C11" t="s">
        <v>3</v>
      </c>
      <c r="D11" t="s">
        <v>28</v>
      </c>
      <c r="E11" s="5">
        <f t="shared" si="0"/>
      </c>
    </row>
    <row r="12" spans="1:5" ht="15">
      <c r="A12" t="s">
        <v>29</v>
      </c>
      <c r="B12" s="1">
        <v>0.541666666666667</v>
      </c>
      <c r="C12" t="s">
        <v>6</v>
      </c>
      <c r="D12" t="s">
        <v>30</v>
      </c>
      <c r="E12" s="5" t="str">
        <f t="shared" si="0"/>
        <v>4kg</v>
      </c>
    </row>
    <row r="13" spans="1:5" ht="15">
      <c r="A13" t="s">
        <v>31</v>
      </c>
      <c r="B13" s="1">
        <v>0.583333333333334</v>
      </c>
      <c r="C13" t="s">
        <v>9</v>
      </c>
      <c r="D13" t="s">
        <v>15</v>
      </c>
      <c r="E13" s="5" t="str">
        <f t="shared" si="0"/>
        <v>1.75kg</v>
      </c>
    </row>
    <row r="14" spans="1:5" ht="15">
      <c r="A14" t="s">
        <v>32</v>
      </c>
      <c r="B14" s="1">
        <v>0.583333333333334</v>
      </c>
      <c r="C14" t="s">
        <v>22</v>
      </c>
      <c r="D14" t="s">
        <v>30</v>
      </c>
      <c r="E14" s="5" t="str">
        <f t="shared" si="0"/>
        <v>4kg</v>
      </c>
    </row>
    <row r="15" spans="1:5" ht="15">
      <c r="A15" t="s">
        <v>33</v>
      </c>
      <c r="B15" s="1">
        <v>0.583333333333334</v>
      </c>
      <c r="C15" t="s">
        <v>12</v>
      </c>
      <c r="D15" t="s">
        <v>13</v>
      </c>
      <c r="E15" s="5" t="str">
        <f t="shared" si="0"/>
        <v>700g</v>
      </c>
    </row>
    <row r="16" spans="1:5" ht="15">
      <c r="A16" t="s">
        <v>34</v>
      </c>
      <c r="B16" s="1">
        <v>0.583333333333334</v>
      </c>
      <c r="C16" t="s">
        <v>3</v>
      </c>
      <c r="D16" t="s">
        <v>35</v>
      </c>
      <c r="E16" s="5">
        <f t="shared" si="0"/>
      </c>
    </row>
    <row r="19" ht="31.5">
      <c r="D19" s="107" t="s">
        <v>382</v>
      </c>
    </row>
    <row r="22" spans="12:15" ht="15">
      <c r="L22" s="221" t="s">
        <v>383</v>
      </c>
      <c r="M22" s="222"/>
      <c r="N22" s="222"/>
      <c r="O22" s="222"/>
    </row>
    <row r="23" spans="12:15" ht="15">
      <c r="L23" s="222"/>
      <c r="M23" s="222"/>
      <c r="N23" s="222"/>
      <c r="O23" s="222"/>
    </row>
    <row r="24" spans="12:15" ht="15">
      <c r="L24" s="222"/>
      <c r="M24" s="222"/>
      <c r="N24" s="222"/>
      <c r="O24" s="222"/>
    </row>
    <row r="25" spans="12:15" ht="15">
      <c r="L25" s="222"/>
      <c r="M25" s="222"/>
      <c r="N25" s="222"/>
      <c r="O25" s="222"/>
    </row>
    <row r="26" spans="12:15" ht="15">
      <c r="L26" s="222"/>
      <c r="M26" s="222"/>
      <c r="N26" s="222"/>
      <c r="O26" s="222"/>
    </row>
    <row r="27" spans="12:15" ht="15">
      <c r="L27" s="222"/>
      <c r="M27" s="222"/>
      <c r="N27" s="222"/>
      <c r="O27" s="222"/>
    </row>
    <row r="28" spans="12:15" ht="15">
      <c r="L28" s="222"/>
      <c r="M28" s="222"/>
      <c r="N28" s="222"/>
      <c r="O28" s="222"/>
    </row>
    <row r="29" spans="12:15" ht="15">
      <c r="L29" s="222"/>
      <c r="M29" s="222"/>
      <c r="N29" s="222"/>
      <c r="O29" s="222"/>
    </row>
    <row r="30" spans="12:15" ht="15">
      <c r="L30" s="222"/>
      <c r="M30" s="222"/>
      <c r="N30" s="222"/>
      <c r="O30" s="222"/>
    </row>
    <row r="31" spans="12:15" ht="15">
      <c r="L31" s="222"/>
      <c r="M31" s="222"/>
      <c r="N31" s="222"/>
      <c r="O31" s="222"/>
    </row>
    <row r="32" spans="12:15" ht="15">
      <c r="L32" s="222"/>
      <c r="M32" s="222"/>
      <c r="N32" s="222"/>
      <c r="O32" s="222"/>
    </row>
    <row r="33" spans="12:15" ht="15">
      <c r="L33" s="222"/>
      <c r="M33" s="222"/>
      <c r="N33" s="222"/>
      <c r="O33" s="222"/>
    </row>
    <row r="34" spans="12:15" ht="15">
      <c r="L34" s="222"/>
      <c r="M34" s="222"/>
      <c r="N34" s="222"/>
      <c r="O34" s="222"/>
    </row>
  </sheetData>
  <sheetProtection/>
  <autoFilter ref="A1:E16"/>
  <mergeCells count="1">
    <mergeCell ref="L22:O34"/>
  </mergeCells>
  <dataValidations count="1">
    <dataValidation type="list" allowBlank="1" showInputMessage="1" showErrorMessage="1" sqref="C2:C16">
      <formula1>FieldEvnts</formula1>
    </dataValidation>
  </dataValidations>
  <printOptions/>
  <pageMargins left="0.6993055555555555" right="0.699305555555555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C1:AD58"/>
  <sheetViews>
    <sheetView tabSelected="1" zoomScalePageLayoutView="0" workbookViewId="0" topLeftCell="F1">
      <selection activeCell="Q4" sqref="Q4"/>
    </sheetView>
  </sheetViews>
  <sheetFormatPr defaultColWidth="9.140625" defaultRowHeight="15"/>
  <cols>
    <col min="5" max="5" width="18.7109375" style="0" customWidth="1"/>
    <col min="6" max="6" width="11.28125" style="0" customWidth="1"/>
    <col min="24" max="24" width="11.57421875" style="0" bestFit="1" customWidth="1"/>
    <col min="25" max="25" width="18.421875" style="0" bestFit="1" customWidth="1"/>
  </cols>
  <sheetData>
    <row r="1" spans="7:8" ht="15.75" thickBot="1">
      <c r="G1" s="61">
        <v>40</v>
      </c>
      <c r="H1" s="61">
        <v>10</v>
      </c>
    </row>
    <row r="2" spans="3:30" ht="22.5" customHeight="1">
      <c r="C2" s="270" t="s">
        <v>361</v>
      </c>
      <c r="D2" s="270" t="s">
        <v>1</v>
      </c>
      <c r="E2" s="270" t="s">
        <v>180</v>
      </c>
      <c r="F2" s="285" t="s">
        <v>362</v>
      </c>
      <c r="G2" s="94" t="s">
        <v>363</v>
      </c>
      <c r="H2" s="94" t="s">
        <v>364</v>
      </c>
      <c r="I2" s="94" t="s">
        <v>1</v>
      </c>
      <c r="J2" s="94" t="s">
        <v>0</v>
      </c>
      <c r="N2" s="270" t="s">
        <v>361</v>
      </c>
      <c r="O2" s="270" t="s">
        <v>1</v>
      </c>
      <c r="P2" s="270" t="s">
        <v>180</v>
      </c>
      <c r="Q2" s="285" t="s">
        <v>362</v>
      </c>
      <c r="R2" s="94" t="s">
        <v>363</v>
      </c>
      <c r="S2" s="94" t="s">
        <v>364</v>
      </c>
      <c r="T2" s="94" t="s">
        <v>1</v>
      </c>
      <c r="U2" s="94" t="s">
        <v>0</v>
      </c>
      <c r="W2" s="296" t="s">
        <v>598</v>
      </c>
      <c r="X2" s="296" t="s">
        <v>599</v>
      </c>
      <c r="Y2" s="296" t="s">
        <v>600</v>
      </c>
      <c r="Z2" s="296" t="s">
        <v>601</v>
      </c>
      <c r="AA2" s="297" t="s">
        <v>602</v>
      </c>
      <c r="AB2" s="297" t="s">
        <v>603</v>
      </c>
      <c r="AC2" s="297" t="s">
        <v>599</v>
      </c>
      <c r="AD2" s="297" t="s">
        <v>604</v>
      </c>
    </row>
    <row r="3" spans="3:30" ht="25.5" customHeight="1" thickBot="1">
      <c r="C3" s="271"/>
      <c r="D3" s="271"/>
      <c r="E3" s="271"/>
      <c r="F3" s="286"/>
      <c r="G3" s="95" t="s">
        <v>0</v>
      </c>
      <c r="H3" s="95" t="s">
        <v>0</v>
      </c>
      <c r="I3" s="95" t="s">
        <v>0</v>
      </c>
      <c r="J3" s="95" t="s">
        <v>365</v>
      </c>
      <c r="N3" s="271"/>
      <c r="O3" s="271"/>
      <c r="P3" s="271"/>
      <c r="Q3" s="286"/>
      <c r="R3" s="95" t="s">
        <v>0</v>
      </c>
      <c r="S3" s="95" t="s">
        <v>0</v>
      </c>
      <c r="T3" s="95" t="s">
        <v>0</v>
      </c>
      <c r="U3" s="95" t="s">
        <v>365</v>
      </c>
      <c r="W3" s="298"/>
      <c r="X3" s="298"/>
      <c r="Y3" s="298"/>
      <c r="Z3" s="298"/>
      <c r="AA3" s="299" t="s">
        <v>604</v>
      </c>
      <c r="AB3" s="299" t="s">
        <v>604</v>
      </c>
      <c r="AC3" s="299" t="s">
        <v>604</v>
      </c>
      <c r="AD3" s="299" t="s">
        <v>605</v>
      </c>
    </row>
    <row r="4" spans="3:30" ht="15.75" thickBot="1">
      <c r="C4" s="96" t="s">
        <v>2</v>
      </c>
      <c r="D4" s="97" t="s">
        <v>6</v>
      </c>
      <c r="E4" s="97" t="s">
        <v>366</v>
      </c>
      <c r="F4" s="98">
        <v>0.3854166666666667</v>
      </c>
      <c r="G4" s="99">
        <f>F4+TIME(0,$G$1,0)</f>
        <v>0.4131944444444445</v>
      </c>
      <c r="H4" s="99">
        <f>G4+TIME(,$H$1,0)</f>
        <v>0.4201388888888889</v>
      </c>
      <c r="I4" s="100">
        <v>0.4375</v>
      </c>
      <c r="J4" s="101"/>
      <c r="N4" s="106" t="s">
        <v>464</v>
      </c>
      <c r="O4" s="97" t="s">
        <v>465</v>
      </c>
      <c r="P4" s="97" t="s">
        <v>466</v>
      </c>
      <c r="Q4" s="98">
        <v>0.4166666666666667</v>
      </c>
      <c r="R4" s="98">
        <f>Q4+TIME(0,40,0)</f>
        <v>0.4444444444444445</v>
      </c>
      <c r="S4" s="98">
        <f>R4+TIME(0,10,0)</f>
        <v>0.4513888888888889</v>
      </c>
      <c r="T4" s="98">
        <v>0.4583333333333333</v>
      </c>
      <c r="U4" s="101"/>
      <c r="W4" s="300" t="s">
        <v>2</v>
      </c>
      <c r="X4" s="301" t="s">
        <v>6</v>
      </c>
      <c r="Y4" s="302" t="s">
        <v>606</v>
      </c>
      <c r="Z4" s="303">
        <f>AA4-TIME(0,40,0)</f>
        <v>0.3784722222222222</v>
      </c>
      <c r="AA4" s="304">
        <f>AB4-TIME(0,10,0)</f>
        <v>0.40625</v>
      </c>
      <c r="AB4" s="304">
        <f>AC4-TIME(0,35,0)</f>
        <v>0.4131944444444444</v>
      </c>
      <c r="AC4" s="303">
        <v>0.4375</v>
      </c>
      <c r="AD4" s="305" t="s">
        <v>415</v>
      </c>
    </row>
    <row r="5" spans="3:30" ht="15.75" thickBot="1">
      <c r="C5" s="96" t="s">
        <v>5</v>
      </c>
      <c r="D5" s="97" t="s">
        <v>6</v>
      </c>
      <c r="E5" s="97" t="s">
        <v>367</v>
      </c>
      <c r="F5" s="99">
        <v>0.40972222222222227</v>
      </c>
      <c r="G5" s="99">
        <f>F5+TIME(0,35,0)</f>
        <v>0.43402777777777785</v>
      </c>
      <c r="H5" s="99">
        <f>G5+TIME(,$H$1,0)</f>
        <v>0.44097222222222227</v>
      </c>
      <c r="I5" s="100">
        <v>0.4583333333333333</v>
      </c>
      <c r="J5" s="101"/>
      <c r="M5" s="1"/>
      <c r="N5" s="106" t="s">
        <v>467</v>
      </c>
      <c r="O5" s="97" t="s">
        <v>465</v>
      </c>
      <c r="P5" s="97" t="s">
        <v>468</v>
      </c>
      <c r="Q5" s="98">
        <v>0.4201388888888889</v>
      </c>
      <c r="R5" s="98">
        <f aca="true" t="shared" si="0" ref="R5:R26">Q5+TIME(0,40,0)</f>
        <v>0.4479166666666667</v>
      </c>
      <c r="S5" s="98">
        <f aca="true" t="shared" si="1" ref="S5:S27">R5+TIME(0,10,0)</f>
        <v>0.4548611111111111</v>
      </c>
      <c r="T5" s="98">
        <v>0.4618055555555556</v>
      </c>
      <c r="U5" s="101"/>
      <c r="W5" s="306" t="s">
        <v>5</v>
      </c>
      <c r="X5" s="307" t="s">
        <v>607</v>
      </c>
      <c r="Y5" s="308" t="s">
        <v>608</v>
      </c>
      <c r="Z5" s="303">
        <f aca="true" t="shared" si="2" ref="Z5:Z21">AA5-TIME(0,40,0)</f>
        <v>0.3784722222222222</v>
      </c>
      <c r="AA5" s="304">
        <f aca="true" t="shared" si="3" ref="AA5:AA21">AB5-TIME(0,10,0)</f>
        <v>0.40625</v>
      </c>
      <c r="AB5" s="304">
        <f>AC5-TIME(0,35,0)</f>
        <v>0.4131944444444444</v>
      </c>
      <c r="AC5" s="303">
        <v>0.4375</v>
      </c>
      <c r="AD5" s="305" t="s">
        <v>415</v>
      </c>
    </row>
    <row r="6" spans="3:30" ht="15.75" thickBot="1">
      <c r="C6" s="270" t="s">
        <v>8</v>
      </c>
      <c r="D6" s="270" t="s">
        <v>22</v>
      </c>
      <c r="E6" s="102" t="s">
        <v>307</v>
      </c>
      <c r="F6" s="272">
        <v>0.3993055555555556</v>
      </c>
      <c r="G6" s="272">
        <f>F6+TIME(0,$G$1,0)</f>
        <v>0.42708333333333337</v>
      </c>
      <c r="H6" s="272">
        <f>G6+TIME(,$H$1,0)</f>
        <v>0.4340277777777778</v>
      </c>
      <c r="I6" s="282">
        <v>0.4583333333333333</v>
      </c>
      <c r="J6" s="268"/>
      <c r="N6" s="106" t="s">
        <v>469</v>
      </c>
      <c r="O6" s="97" t="s">
        <v>465</v>
      </c>
      <c r="P6" s="97" t="s">
        <v>376</v>
      </c>
      <c r="Q6" s="98">
        <v>0.4270833333333333</v>
      </c>
      <c r="R6" s="98">
        <f t="shared" si="0"/>
        <v>0.4548611111111111</v>
      </c>
      <c r="S6" s="98">
        <f t="shared" si="1"/>
        <v>0.4618055555555555</v>
      </c>
      <c r="T6" s="98">
        <v>0.46875</v>
      </c>
      <c r="U6" s="268"/>
      <c r="W6" s="309" t="s">
        <v>8</v>
      </c>
      <c r="X6" s="17" t="s">
        <v>17</v>
      </c>
      <c r="Y6" s="18" t="s">
        <v>609</v>
      </c>
      <c r="Z6" s="303">
        <f>AA6-TIME(0,40,0)</f>
        <v>0.3784722222222222</v>
      </c>
      <c r="AA6" s="304">
        <f>AB6-TIME(0,10,0)</f>
        <v>0.40625</v>
      </c>
      <c r="AB6" s="304">
        <f>AC6-TIME(0,35,0)</f>
        <v>0.4131944444444444</v>
      </c>
      <c r="AC6" s="303">
        <v>0.4375</v>
      </c>
      <c r="AD6" s="305" t="s">
        <v>415</v>
      </c>
    </row>
    <row r="7" spans="3:30" ht="15.75" thickBot="1">
      <c r="C7" s="271"/>
      <c r="D7" s="271"/>
      <c r="E7" s="97" t="s">
        <v>368</v>
      </c>
      <c r="F7" s="273"/>
      <c r="G7" s="273"/>
      <c r="H7" s="273"/>
      <c r="I7" s="283"/>
      <c r="J7" s="269"/>
      <c r="N7" s="106" t="s">
        <v>470</v>
      </c>
      <c r="O7" s="97" t="s">
        <v>465</v>
      </c>
      <c r="P7" s="97" t="s">
        <v>471</v>
      </c>
      <c r="Q7" s="98">
        <v>0.4305555555555556</v>
      </c>
      <c r="R7" s="98">
        <f t="shared" si="0"/>
        <v>0.45833333333333337</v>
      </c>
      <c r="S7" s="98">
        <f t="shared" si="1"/>
        <v>0.4652777777777778</v>
      </c>
      <c r="T7" s="98">
        <v>0.47222222222222227</v>
      </c>
      <c r="U7" s="269"/>
      <c r="W7" s="309" t="s">
        <v>11</v>
      </c>
      <c r="X7" s="17" t="s">
        <v>22</v>
      </c>
      <c r="Y7" s="18" t="s">
        <v>609</v>
      </c>
      <c r="Z7" s="303">
        <f>AA7-TIME(0,40,0)</f>
        <v>0.40625</v>
      </c>
      <c r="AA7" s="304">
        <f>AB7-TIME(0,10,0)</f>
        <v>0.4340277777777778</v>
      </c>
      <c r="AB7" s="304">
        <f>AC7-TIME(0,25,0)</f>
        <v>0.4409722222222222</v>
      </c>
      <c r="AC7" s="303">
        <v>0.4583333333333333</v>
      </c>
      <c r="AD7" s="305" t="s">
        <v>415</v>
      </c>
    </row>
    <row r="8" spans="3:30" ht="15.75" thickBot="1">
      <c r="C8" s="96" t="s">
        <v>11</v>
      </c>
      <c r="D8" s="97" t="s">
        <v>17</v>
      </c>
      <c r="E8" s="97" t="s">
        <v>366</v>
      </c>
      <c r="F8" s="98">
        <v>0.40277777777777773</v>
      </c>
      <c r="G8" s="98">
        <f>F8+TIME(0,$G$1,0)</f>
        <v>0.4305555555555555</v>
      </c>
      <c r="H8" s="99">
        <f>G8+TIME(,$H$1,0)</f>
        <v>0.43749999999999994</v>
      </c>
      <c r="I8" s="100">
        <v>0.4583333333333333</v>
      </c>
      <c r="J8" s="101"/>
      <c r="N8" s="106" t="s">
        <v>472</v>
      </c>
      <c r="O8" s="97" t="s">
        <v>465</v>
      </c>
      <c r="P8" s="97" t="s">
        <v>473</v>
      </c>
      <c r="Q8" s="98">
        <v>0.43402777777777773</v>
      </c>
      <c r="R8" s="98">
        <f t="shared" si="0"/>
        <v>0.4618055555555555</v>
      </c>
      <c r="S8" s="98">
        <f t="shared" si="1"/>
        <v>0.46874999999999994</v>
      </c>
      <c r="T8" s="98">
        <v>0.4756944444444444</v>
      </c>
      <c r="U8" s="101"/>
      <c r="W8" s="309" t="s">
        <v>14</v>
      </c>
      <c r="X8" s="17" t="s">
        <v>3</v>
      </c>
      <c r="Y8" s="18" t="s">
        <v>610</v>
      </c>
      <c r="Z8" s="303">
        <f t="shared" si="2"/>
        <v>0.3923611111111111</v>
      </c>
      <c r="AA8" s="304">
        <f t="shared" si="3"/>
        <v>0.4201388888888889</v>
      </c>
      <c r="AB8" s="304">
        <f>AC8-TIME(0,45,0)</f>
        <v>0.4270833333333333</v>
      </c>
      <c r="AC8" s="303">
        <v>0.4583333333333333</v>
      </c>
      <c r="AD8" s="305" t="s">
        <v>415</v>
      </c>
    </row>
    <row r="9" spans="3:30" ht="24.75" thickBot="1">
      <c r="C9" s="270" t="s">
        <v>14</v>
      </c>
      <c r="D9" s="270" t="s">
        <v>369</v>
      </c>
      <c r="E9" s="102" t="s">
        <v>370</v>
      </c>
      <c r="F9" s="274">
        <v>0.40277777777777773</v>
      </c>
      <c r="G9" s="278">
        <f>F9+TIME(0,$G$1,0)</f>
        <v>0.4305555555555555</v>
      </c>
      <c r="H9" s="272">
        <f>G9+TIME(,$H$1,0)</f>
        <v>0.43749999999999994</v>
      </c>
      <c r="I9" s="282">
        <v>0.4791666666666667</v>
      </c>
      <c r="J9" s="268"/>
      <c r="N9" s="106" t="s">
        <v>474</v>
      </c>
      <c r="O9" s="97" t="s">
        <v>475</v>
      </c>
      <c r="P9" s="97" t="s">
        <v>380</v>
      </c>
      <c r="Q9" s="98">
        <v>0.44097222222222227</v>
      </c>
      <c r="R9" s="98">
        <f>Q9+TIME(0,40,0)</f>
        <v>0.46875000000000006</v>
      </c>
      <c r="S9" s="98">
        <f t="shared" si="1"/>
        <v>0.4756944444444445</v>
      </c>
      <c r="T9" s="98">
        <v>0.4826388888888889</v>
      </c>
      <c r="U9" s="268"/>
      <c r="W9" s="309" t="s">
        <v>16</v>
      </c>
      <c r="X9" s="17" t="s">
        <v>3</v>
      </c>
      <c r="Y9" s="18" t="s">
        <v>611</v>
      </c>
      <c r="Z9" s="303">
        <f t="shared" si="2"/>
        <v>0.3923611111111111</v>
      </c>
      <c r="AA9" s="304">
        <f t="shared" si="3"/>
        <v>0.4201388888888889</v>
      </c>
      <c r="AB9" s="304">
        <f>AC9-TIME(0,45,0)</f>
        <v>0.4270833333333333</v>
      </c>
      <c r="AC9" s="303">
        <v>0.4583333333333333</v>
      </c>
      <c r="AD9" s="305" t="s">
        <v>415</v>
      </c>
    </row>
    <row r="10" spans="3:30" ht="15.75" thickBot="1">
      <c r="C10" s="271"/>
      <c r="D10" s="271"/>
      <c r="E10" s="97" t="s">
        <v>371</v>
      </c>
      <c r="F10" s="275"/>
      <c r="G10" s="284"/>
      <c r="H10" s="273"/>
      <c r="I10" s="283"/>
      <c r="J10" s="269"/>
      <c r="N10" s="106" t="s">
        <v>476</v>
      </c>
      <c r="O10" s="97" t="s">
        <v>190</v>
      </c>
      <c r="P10" s="97" t="s">
        <v>466</v>
      </c>
      <c r="Q10" s="98">
        <v>0.4479166666666667</v>
      </c>
      <c r="R10" s="98">
        <f t="shared" si="0"/>
        <v>0.4756944444444445</v>
      </c>
      <c r="S10" s="98">
        <f t="shared" si="1"/>
        <v>0.4826388888888889</v>
      </c>
      <c r="T10" s="98">
        <v>0.4895833333333333</v>
      </c>
      <c r="U10" s="269"/>
      <c r="W10" s="309" t="s">
        <v>19</v>
      </c>
      <c r="X10" s="17" t="s">
        <v>20</v>
      </c>
      <c r="Y10" s="18" t="s">
        <v>612</v>
      </c>
      <c r="Z10" s="303">
        <f t="shared" si="2"/>
        <v>0.3784722222222222</v>
      </c>
      <c r="AA10" s="304">
        <f t="shared" si="3"/>
        <v>0.40625</v>
      </c>
      <c r="AB10" s="304">
        <f>AC10-TIME(1,5,0)</f>
        <v>0.4131944444444444</v>
      </c>
      <c r="AC10" s="303">
        <v>0.4583333333333333</v>
      </c>
      <c r="AD10" s="305" t="s">
        <v>415</v>
      </c>
    </row>
    <row r="11" spans="3:30" ht="24.75" thickBot="1">
      <c r="C11" s="96" t="s">
        <v>16</v>
      </c>
      <c r="D11" s="97" t="s">
        <v>25</v>
      </c>
      <c r="E11" s="97" t="s">
        <v>367</v>
      </c>
      <c r="F11" s="99">
        <v>0.4305555555555556</v>
      </c>
      <c r="G11" s="99">
        <f>F11+TIME(0,$G$1,0)</f>
        <v>0.45833333333333337</v>
      </c>
      <c r="H11" s="99">
        <f>G11+TIME(,$H$1,0)</f>
        <v>0.4652777777777778</v>
      </c>
      <c r="I11" s="100">
        <v>0.4895833333333333</v>
      </c>
      <c r="J11" s="101"/>
      <c r="N11" s="106" t="s">
        <v>477</v>
      </c>
      <c r="O11" s="97" t="s">
        <v>190</v>
      </c>
      <c r="P11" s="97" t="s">
        <v>468</v>
      </c>
      <c r="Q11" s="98">
        <v>0.4513888888888889</v>
      </c>
      <c r="R11" s="98">
        <f>Q11+TIME(0,40,0)</f>
        <v>0.4791666666666667</v>
      </c>
      <c r="S11" s="98">
        <f t="shared" si="1"/>
        <v>0.4861111111111111</v>
      </c>
      <c r="T11" s="98">
        <v>0.4930555555555556</v>
      </c>
      <c r="U11" s="101"/>
      <c r="W11" s="309" t="s">
        <v>21</v>
      </c>
      <c r="X11" s="17" t="s">
        <v>20</v>
      </c>
      <c r="Y11" s="18" t="s">
        <v>613</v>
      </c>
      <c r="Z11" s="303">
        <f t="shared" si="2"/>
        <v>0.3784722222222222</v>
      </c>
      <c r="AA11" s="304">
        <f t="shared" si="3"/>
        <v>0.40625</v>
      </c>
      <c r="AB11" s="304">
        <f>AC11-TIME(1,5,0)</f>
        <v>0.4131944444444444</v>
      </c>
      <c r="AC11" s="303">
        <v>0.4583333333333333</v>
      </c>
      <c r="AD11" s="305"/>
    </row>
    <row r="12" spans="3:30" ht="15.75" thickBot="1">
      <c r="C12" s="270" t="s">
        <v>19</v>
      </c>
      <c r="D12" s="270" t="s">
        <v>3</v>
      </c>
      <c r="E12" s="102" t="s">
        <v>372</v>
      </c>
      <c r="F12" s="274">
        <v>0.43402777777777773</v>
      </c>
      <c r="G12" s="274">
        <f>F12+TIME(0,$G$1,0)</f>
        <v>0.4618055555555555</v>
      </c>
      <c r="H12" s="272">
        <f>G12+TIME(,$H$1,0)</f>
        <v>0.46874999999999994</v>
      </c>
      <c r="I12" s="274">
        <v>0.5</v>
      </c>
      <c r="J12" s="268"/>
      <c r="N12" s="106" t="s">
        <v>478</v>
      </c>
      <c r="O12" s="97" t="s">
        <v>190</v>
      </c>
      <c r="P12" s="97" t="s">
        <v>376</v>
      </c>
      <c r="Q12" s="98">
        <v>0.4548611111111111</v>
      </c>
      <c r="R12" s="98">
        <f t="shared" si="0"/>
        <v>0.4826388888888889</v>
      </c>
      <c r="S12" s="98">
        <f t="shared" si="1"/>
        <v>0.4895833333333333</v>
      </c>
      <c r="T12" s="98">
        <v>0.49652777777777773</v>
      </c>
      <c r="U12" s="268"/>
      <c r="W12" s="306" t="s">
        <v>24</v>
      </c>
      <c r="X12" s="307" t="s">
        <v>614</v>
      </c>
      <c r="Y12" s="308" t="s">
        <v>609</v>
      </c>
      <c r="Z12" s="303">
        <f t="shared" si="2"/>
        <v>0.4201388888888889</v>
      </c>
      <c r="AA12" s="304">
        <f t="shared" si="3"/>
        <v>0.4479166666666667</v>
      </c>
      <c r="AB12" s="304">
        <f aca="true" t="shared" si="4" ref="AB12:AB17">AC12-TIME(0,35,0)</f>
        <v>0.4548611111111111</v>
      </c>
      <c r="AC12" s="303">
        <v>0.4791666666666667</v>
      </c>
      <c r="AD12" s="305" t="s">
        <v>415</v>
      </c>
    </row>
    <row r="13" spans="3:30" ht="15.75" thickBot="1">
      <c r="C13" s="271"/>
      <c r="D13" s="271"/>
      <c r="E13" s="97" t="s">
        <v>371</v>
      </c>
      <c r="F13" s="275"/>
      <c r="G13" s="275"/>
      <c r="H13" s="273"/>
      <c r="I13" s="275"/>
      <c r="J13" s="269"/>
      <c r="N13" s="106" t="s">
        <v>479</v>
      </c>
      <c r="O13" s="97" t="s">
        <v>190</v>
      </c>
      <c r="P13" s="97" t="s">
        <v>471</v>
      </c>
      <c r="Q13" s="98">
        <v>0.4583333333333333</v>
      </c>
      <c r="R13" s="98">
        <f t="shared" si="0"/>
        <v>0.4861111111111111</v>
      </c>
      <c r="S13" s="98">
        <f t="shared" si="1"/>
        <v>0.4930555555555555</v>
      </c>
      <c r="T13" s="101">
        <v>12</v>
      </c>
      <c r="U13" s="269"/>
      <c r="W13" s="309" t="s">
        <v>27</v>
      </c>
      <c r="X13" s="17" t="s">
        <v>25</v>
      </c>
      <c r="Y13" s="18" t="s">
        <v>608</v>
      </c>
      <c r="Z13" s="303">
        <f t="shared" si="2"/>
        <v>0.4201388888888889</v>
      </c>
      <c r="AA13" s="304">
        <f t="shared" si="3"/>
        <v>0.4479166666666667</v>
      </c>
      <c r="AB13" s="304">
        <f t="shared" si="4"/>
        <v>0.4548611111111111</v>
      </c>
      <c r="AC13" s="303">
        <v>0.4791666666666667</v>
      </c>
      <c r="AD13" s="305" t="s">
        <v>415</v>
      </c>
    </row>
    <row r="14" spans="3:30" ht="15.75" thickBot="1">
      <c r="C14" s="96" t="s">
        <v>21</v>
      </c>
      <c r="D14" s="97" t="s">
        <v>373</v>
      </c>
      <c r="E14" s="97" t="s">
        <v>374</v>
      </c>
      <c r="F14" s="99">
        <v>0.44097222222222227</v>
      </c>
      <c r="G14" s="98">
        <f>F14+TIME(0,$G$1,0)</f>
        <v>0.46875000000000006</v>
      </c>
      <c r="H14" s="99">
        <f>G14+TIME(,$H$1,0)</f>
        <v>0.4756944444444445</v>
      </c>
      <c r="I14" s="98">
        <v>0.5</v>
      </c>
      <c r="J14" s="101"/>
      <c r="N14" s="106" t="s">
        <v>480</v>
      </c>
      <c r="O14" s="97" t="s">
        <v>190</v>
      </c>
      <c r="P14" s="97" t="s">
        <v>473</v>
      </c>
      <c r="Q14" s="98">
        <v>0.4618055555555556</v>
      </c>
      <c r="R14" s="98">
        <f t="shared" si="0"/>
        <v>0.48958333333333337</v>
      </c>
      <c r="S14" s="98">
        <f t="shared" si="1"/>
        <v>0.4965277777777778</v>
      </c>
      <c r="T14" s="101">
        <v>12.05</v>
      </c>
      <c r="U14" s="101"/>
      <c r="W14" s="309" t="s">
        <v>29</v>
      </c>
      <c r="X14" s="17" t="s">
        <v>6</v>
      </c>
      <c r="Y14" s="18" t="s">
        <v>608</v>
      </c>
      <c r="Z14" s="303">
        <f t="shared" si="2"/>
        <v>0.4618055555555556</v>
      </c>
      <c r="AA14" s="304">
        <f t="shared" si="3"/>
        <v>0.48958333333333337</v>
      </c>
      <c r="AB14" s="304">
        <f t="shared" si="4"/>
        <v>0.4965277777777778</v>
      </c>
      <c r="AC14" s="303">
        <v>0.5208333333333334</v>
      </c>
      <c r="AD14" s="305" t="s">
        <v>415</v>
      </c>
    </row>
    <row r="15" spans="3:30" ht="24.75" thickBot="1">
      <c r="C15" s="270" t="s">
        <v>24</v>
      </c>
      <c r="D15" s="270" t="s">
        <v>6</v>
      </c>
      <c r="E15" s="102" t="s">
        <v>307</v>
      </c>
      <c r="F15" s="272">
        <v>0.47222222222222227</v>
      </c>
      <c r="G15" s="272">
        <f>F15+TIME(0,$G$1,0)</f>
        <v>0.5</v>
      </c>
      <c r="H15" s="272">
        <f>G15+TIME(,$H$1,0)</f>
        <v>0.5069444444444444</v>
      </c>
      <c r="I15" s="274">
        <v>0.53125</v>
      </c>
      <c r="J15" s="268"/>
      <c r="N15" s="106" t="s">
        <v>481</v>
      </c>
      <c r="O15" s="97" t="s">
        <v>190</v>
      </c>
      <c r="P15" s="97" t="s">
        <v>380</v>
      </c>
      <c r="Q15" s="98">
        <v>0.46527777777777773</v>
      </c>
      <c r="R15" s="98">
        <f>Q15+TIME(0,40,0)</f>
        <v>0.4930555555555555</v>
      </c>
      <c r="S15" s="98">
        <f t="shared" si="1"/>
        <v>0.49999999999999994</v>
      </c>
      <c r="T15" s="101">
        <v>12.1</v>
      </c>
      <c r="U15" s="268"/>
      <c r="W15" s="306" t="s">
        <v>31</v>
      </c>
      <c r="X15" s="307" t="s">
        <v>607</v>
      </c>
      <c r="Y15" s="308" t="s">
        <v>609</v>
      </c>
      <c r="Z15" s="303">
        <f t="shared" si="2"/>
        <v>0.4618055555555556</v>
      </c>
      <c r="AA15" s="304">
        <f t="shared" si="3"/>
        <v>0.48958333333333337</v>
      </c>
      <c r="AB15" s="304">
        <f t="shared" si="4"/>
        <v>0.4965277777777778</v>
      </c>
      <c r="AC15" s="303">
        <v>0.5208333333333334</v>
      </c>
      <c r="AD15" s="305" t="s">
        <v>415</v>
      </c>
    </row>
    <row r="16" spans="3:30" ht="15.75" thickBot="1">
      <c r="C16" s="271"/>
      <c r="D16" s="271"/>
      <c r="E16" s="97" t="s">
        <v>368</v>
      </c>
      <c r="F16" s="273"/>
      <c r="G16" s="273"/>
      <c r="H16" s="273"/>
      <c r="I16" s="275"/>
      <c r="J16" s="269"/>
      <c r="N16" s="106" t="s">
        <v>482</v>
      </c>
      <c r="O16" s="97" t="s">
        <v>194</v>
      </c>
      <c r="P16" s="97" t="s">
        <v>466</v>
      </c>
      <c r="Q16" s="98">
        <v>0.46875</v>
      </c>
      <c r="R16" s="98">
        <f t="shared" si="0"/>
        <v>0.4965277777777778</v>
      </c>
      <c r="S16" s="98">
        <f t="shared" si="1"/>
        <v>0.5034722222222222</v>
      </c>
      <c r="T16" s="101">
        <v>12.15</v>
      </c>
      <c r="U16" s="269"/>
      <c r="W16" s="309" t="s">
        <v>32</v>
      </c>
      <c r="X16" s="17" t="s">
        <v>17</v>
      </c>
      <c r="Y16" s="18" t="s">
        <v>615</v>
      </c>
      <c r="Z16" s="303">
        <f t="shared" si="2"/>
        <v>0.4618055555555556</v>
      </c>
      <c r="AA16" s="304">
        <f t="shared" si="3"/>
        <v>0.48958333333333337</v>
      </c>
      <c r="AB16" s="304">
        <f t="shared" si="4"/>
        <v>0.4965277777777778</v>
      </c>
      <c r="AC16" s="303">
        <v>0.5208333333333334</v>
      </c>
      <c r="AD16" s="305" t="s">
        <v>415</v>
      </c>
    </row>
    <row r="17" spans="3:30" ht="15.75" thickBot="1">
      <c r="C17" s="96" t="s">
        <v>27</v>
      </c>
      <c r="D17" s="97" t="s">
        <v>375</v>
      </c>
      <c r="E17" s="97" t="s">
        <v>376</v>
      </c>
      <c r="F17" s="98">
        <v>0.4930555555555556</v>
      </c>
      <c r="G17" s="98">
        <f>F17+TIME(0,$G$1,0)</f>
        <v>0.5208333333333334</v>
      </c>
      <c r="H17" s="99">
        <f>G17+TIME(,$H$1,0)</f>
        <v>0.5277777777777778</v>
      </c>
      <c r="I17" s="98">
        <v>0.53125</v>
      </c>
      <c r="J17" s="101"/>
      <c r="N17" s="106" t="s">
        <v>483</v>
      </c>
      <c r="O17" s="97" t="s">
        <v>194</v>
      </c>
      <c r="P17" s="97" t="s">
        <v>468</v>
      </c>
      <c r="Q17" s="98">
        <v>0.47222222222222227</v>
      </c>
      <c r="R17" s="98">
        <f t="shared" si="0"/>
        <v>0.5</v>
      </c>
      <c r="S17" s="98">
        <f t="shared" si="1"/>
        <v>0.5069444444444444</v>
      </c>
      <c r="T17" s="101">
        <v>12.2</v>
      </c>
      <c r="U17" s="101"/>
      <c r="W17" s="309" t="s">
        <v>33</v>
      </c>
      <c r="X17" s="17" t="s">
        <v>22</v>
      </c>
      <c r="Y17" s="18" t="s">
        <v>616</v>
      </c>
      <c r="Z17" s="303">
        <f t="shared" si="2"/>
        <v>0.46875</v>
      </c>
      <c r="AA17" s="304">
        <f t="shared" si="3"/>
        <v>0.4965277777777778</v>
      </c>
      <c r="AB17" s="304">
        <f t="shared" si="4"/>
        <v>0.5034722222222222</v>
      </c>
      <c r="AC17" s="303">
        <v>0.5277777777777778</v>
      </c>
      <c r="AD17" s="305"/>
    </row>
    <row r="18" spans="3:30" ht="15.75" thickBot="1">
      <c r="C18" s="270" t="s">
        <v>29</v>
      </c>
      <c r="D18" s="270" t="s">
        <v>17</v>
      </c>
      <c r="E18" s="102" t="s">
        <v>307</v>
      </c>
      <c r="F18" s="272">
        <v>0.4826388888888889</v>
      </c>
      <c r="G18" s="272">
        <f>F18+TIME(0,$G$1,0)</f>
        <v>0.5104166666666666</v>
      </c>
      <c r="H18" s="272">
        <f>G18+TIME(,$H$1,0)</f>
        <v>0.517361111111111</v>
      </c>
      <c r="I18" s="274">
        <v>0.5416666666666666</v>
      </c>
      <c r="J18" s="268"/>
      <c r="N18" s="106" t="s">
        <v>484</v>
      </c>
      <c r="O18" s="97" t="s">
        <v>194</v>
      </c>
      <c r="P18" s="97" t="s">
        <v>376</v>
      </c>
      <c r="Q18" s="98">
        <v>0.4756944444444444</v>
      </c>
      <c r="R18" s="98">
        <f t="shared" si="0"/>
        <v>0.5034722222222222</v>
      </c>
      <c r="S18" s="98">
        <f t="shared" si="1"/>
        <v>0.5104166666666666</v>
      </c>
      <c r="T18" s="101">
        <v>12.25</v>
      </c>
      <c r="U18" s="268"/>
      <c r="W18" s="309" t="s">
        <v>34</v>
      </c>
      <c r="X18" s="17" t="s">
        <v>3</v>
      </c>
      <c r="Y18" s="18" t="s">
        <v>617</v>
      </c>
      <c r="Z18" s="303">
        <f t="shared" si="2"/>
        <v>0.48611111111111116</v>
      </c>
      <c r="AA18" s="304">
        <f t="shared" si="3"/>
        <v>0.513888888888889</v>
      </c>
      <c r="AB18" s="304">
        <f>AC18-TIME(0,45,0)</f>
        <v>0.5208333333333334</v>
      </c>
      <c r="AC18" s="303">
        <v>0.5520833333333334</v>
      </c>
      <c r="AD18" s="305"/>
    </row>
    <row r="19" spans="3:30" ht="15.75" thickBot="1">
      <c r="C19" s="271"/>
      <c r="D19" s="271"/>
      <c r="E19" s="97" t="s">
        <v>368</v>
      </c>
      <c r="F19" s="273"/>
      <c r="G19" s="273"/>
      <c r="H19" s="273"/>
      <c r="I19" s="275"/>
      <c r="J19" s="269"/>
      <c r="N19" s="106" t="s">
        <v>485</v>
      </c>
      <c r="O19" s="97" t="s">
        <v>194</v>
      </c>
      <c r="P19" s="97" t="s">
        <v>471</v>
      </c>
      <c r="Q19" s="98">
        <v>0.4791666666666667</v>
      </c>
      <c r="R19" s="98">
        <f t="shared" si="0"/>
        <v>0.5069444444444444</v>
      </c>
      <c r="S19" s="98">
        <f t="shared" si="1"/>
        <v>0.5138888888888888</v>
      </c>
      <c r="T19" s="101">
        <v>12.3</v>
      </c>
      <c r="U19" s="269"/>
      <c r="W19" s="309" t="s">
        <v>339</v>
      </c>
      <c r="X19" s="17" t="s">
        <v>3</v>
      </c>
      <c r="Y19" s="18" t="s">
        <v>618</v>
      </c>
      <c r="Z19" s="303">
        <f t="shared" si="2"/>
        <v>0.48611111111111116</v>
      </c>
      <c r="AA19" s="304">
        <f t="shared" si="3"/>
        <v>0.513888888888889</v>
      </c>
      <c r="AB19" s="304">
        <f>AC19-TIME(0,45,0)</f>
        <v>0.5208333333333334</v>
      </c>
      <c r="AC19" s="303">
        <v>0.5520833333333334</v>
      </c>
      <c r="AD19" s="305" t="s">
        <v>415</v>
      </c>
    </row>
    <row r="20" spans="3:30" ht="15.75" thickBot="1">
      <c r="C20" s="96" t="s">
        <v>31</v>
      </c>
      <c r="D20" s="97" t="s">
        <v>12</v>
      </c>
      <c r="E20" s="97" t="s">
        <v>366</v>
      </c>
      <c r="F20" s="99">
        <v>0.5069444444444444</v>
      </c>
      <c r="G20" s="98">
        <f>F20+TIME(0,$G$1,0)</f>
        <v>0.5347222222222222</v>
      </c>
      <c r="H20" s="99">
        <f>G20+TIME(,$H$1,0)</f>
        <v>0.5416666666666666</v>
      </c>
      <c r="I20" s="98">
        <v>0.5659722222222222</v>
      </c>
      <c r="J20" s="101"/>
      <c r="N20" s="106" t="s">
        <v>486</v>
      </c>
      <c r="O20" s="97" t="s">
        <v>194</v>
      </c>
      <c r="P20" s="97" t="s">
        <v>473</v>
      </c>
      <c r="Q20" s="98">
        <v>0.4826388888888889</v>
      </c>
      <c r="R20" s="98">
        <f t="shared" si="0"/>
        <v>0.5104166666666666</v>
      </c>
      <c r="S20" s="98">
        <f t="shared" si="1"/>
        <v>0.517361111111111</v>
      </c>
      <c r="T20" s="101">
        <v>12.35</v>
      </c>
      <c r="U20" s="101"/>
      <c r="W20" s="306" t="s">
        <v>341</v>
      </c>
      <c r="X20" s="307" t="s">
        <v>614</v>
      </c>
      <c r="Y20" s="308" t="s">
        <v>606</v>
      </c>
      <c r="Z20" s="303">
        <f t="shared" si="2"/>
        <v>0.5034722222222222</v>
      </c>
      <c r="AA20" s="304">
        <f t="shared" si="3"/>
        <v>0.53125</v>
      </c>
      <c r="AB20" s="304">
        <f aca="true" t="shared" si="5" ref="AB20:AB25">AC20-TIME(0,35,0)</f>
        <v>0.5381944444444444</v>
      </c>
      <c r="AC20" s="303">
        <v>0.5625</v>
      </c>
      <c r="AD20" s="305" t="s">
        <v>415</v>
      </c>
    </row>
    <row r="21" spans="3:30" ht="24.75" thickBot="1">
      <c r="C21" s="96" t="s">
        <v>32</v>
      </c>
      <c r="D21" s="97" t="s">
        <v>25</v>
      </c>
      <c r="E21" s="97" t="s">
        <v>366</v>
      </c>
      <c r="F21" s="99">
        <v>0.513888888888889</v>
      </c>
      <c r="G21" s="99">
        <v>0.5416666666666666</v>
      </c>
      <c r="H21" s="99">
        <v>0.548611111111111</v>
      </c>
      <c r="I21" s="98">
        <v>0.5729166666666666</v>
      </c>
      <c r="J21" s="101"/>
      <c r="N21" s="106" t="s">
        <v>487</v>
      </c>
      <c r="O21" s="97" t="s">
        <v>194</v>
      </c>
      <c r="P21" s="97" t="s">
        <v>380</v>
      </c>
      <c r="Q21" s="98">
        <v>0.4861111111111111</v>
      </c>
      <c r="R21" s="98">
        <f>Q21+TIME(0,40,0)</f>
        <v>0.5138888888888888</v>
      </c>
      <c r="S21" s="98">
        <f t="shared" si="1"/>
        <v>0.5208333333333333</v>
      </c>
      <c r="T21" s="101">
        <v>12.4</v>
      </c>
      <c r="U21" s="101"/>
      <c r="W21" s="309" t="s">
        <v>343</v>
      </c>
      <c r="X21" s="17" t="s">
        <v>25</v>
      </c>
      <c r="Y21" s="18" t="s">
        <v>616</v>
      </c>
      <c r="Z21" s="303">
        <f t="shared" si="2"/>
        <v>0.5138888888888888</v>
      </c>
      <c r="AA21" s="304">
        <f t="shared" si="3"/>
        <v>0.5416666666666666</v>
      </c>
      <c r="AB21" s="304">
        <f t="shared" si="5"/>
        <v>0.548611111111111</v>
      </c>
      <c r="AC21" s="303">
        <v>0.5729166666666666</v>
      </c>
      <c r="AD21" s="305" t="s">
        <v>415</v>
      </c>
    </row>
    <row r="22" spans="3:30" ht="15.75" thickBot="1">
      <c r="C22" s="96" t="s">
        <v>33</v>
      </c>
      <c r="D22" s="97" t="s">
        <v>22</v>
      </c>
      <c r="E22" s="97" t="s">
        <v>367</v>
      </c>
      <c r="F22" s="99">
        <v>0.5243055555555556</v>
      </c>
      <c r="G22" s="98">
        <f>F22+TIME(0,$G$1,0)</f>
        <v>0.5520833333333334</v>
      </c>
      <c r="H22" s="99">
        <f>G22+TIME(,$H$1,0)</f>
        <v>0.5590277777777778</v>
      </c>
      <c r="I22" s="98">
        <v>0.5833333333333334</v>
      </c>
      <c r="J22" s="101"/>
      <c r="N22" s="106" t="s">
        <v>488</v>
      </c>
      <c r="O22" s="97" t="s">
        <v>188</v>
      </c>
      <c r="P22" s="97" t="s">
        <v>466</v>
      </c>
      <c r="Q22" s="98">
        <v>0.4930555555555556</v>
      </c>
      <c r="R22" s="98">
        <f t="shared" si="0"/>
        <v>0.5208333333333334</v>
      </c>
      <c r="S22" s="98">
        <f t="shared" si="1"/>
        <v>0.5277777777777778</v>
      </c>
      <c r="T22" s="101">
        <v>12.5</v>
      </c>
      <c r="U22" s="101"/>
      <c r="W22" s="309" t="s">
        <v>345</v>
      </c>
      <c r="X22" s="17" t="s">
        <v>22</v>
      </c>
      <c r="Y22" s="18" t="s">
        <v>608</v>
      </c>
      <c r="Z22" s="303">
        <v>0.5729166666666666</v>
      </c>
      <c r="AA22" s="304">
        <v>0.607638888888889</v>
      </c>
      <c r="AB22" s="304">
        <f t="shared" si="5"/>
        <v>0.5590277777777778</v>
      </c>
      <c r="AC22" s="303">
        <v>0.5833333333333334</v>
      </c>
      <c r="AD22" s="305" t="s">
        <v>415</v>
      </c>
    </row>
    <row r="23" spans="3:30" ht="15.75" thickBot="1">
      <c r="C23" s="96" t="s">
        <v>34</v>
      </c>
      <c r="D23" s="97" t="s">
        <v>9</v>
      </c>
      <c r="E23" s="97" t="s">
        <v>366</v>
      </c>
      <c r="F23" s="103">
        <v>0.5347222222222222</v>
      </c>
      <c r="G23" s="98">
        <f>F23+TIME(0,$G$1,0)</f>
        <v>0.5625</v>
      </c>
      <c r="H23" s="99">
        <f>G23+TIME(,$H$1,0)</f>
        <v>0.5694444444444444</v>
      </c>
      <c r="I23" s="98">
        <v>0.59375</v>
      </c>
      <c r="J23" s="101"/>
      <c r="N23" s="106" t="s">
        <v>489</v>
      </c>
      <c r="O23" s="97" t="s">
        <v>188</v>
      </c>
      <c r="P23" s="97" t="s">
        <v>468</v>
      </c>
      <c r="Q23" s="98">
        <v>0.49652777777777773</v>
      </c>
      <c r="R23" s="98">
        <f t="shared" si="0"/>
        <v>0.5243055555555555</v>
      </c>
      <c r="S23" s="98">
        <f t="shared" si="1"/>
        <v>0.5312499999999999</v>
      </c>
      <c r="T23" s="101">
        <v>12.55</v>
      </c>
      <c r="U23" s="101"/>
      <c r="W23" s="309" t="s">
        <v>348</v>
      </c>
      <c r="X23" s="17" t="s">
        <v>6</v>
      </c>
      <c r="Y23" s="18" t="s">
        <v>609</v>
      </c>
      <c r="Z23" s="303">
        <f aca="true" t="shared" si="6" ref="Z23:Z33">AA23-TIME(0,40,0)</f>
        <v>0.5451388888888888</v>
      </c>
      <c r="AA23" s="304">
        <f aca="true" t="shared" si="7" ref="AA23:AA33">AB23-TIME(0,10,0)</f>
        <v>0.5729166666666666</v>
      </c>
      <c r="AB23" s="304">
        <f t="shared" si="5"/>
        <v>0.579861111111111</v>
      </c>
      <c r="AC23" s="303">
        <v>0.6041666666666666</v>
      </c>
      <c r="AD23" s="305" t="s">
        <v>415</v>
      </c>
    </row>
    <row r="24" spans="3:30" ht="15.75" thickBot="1">
      <c r="C24" s="270" t="s">
        <v>339</v>
      </c>
      <c r="D24" s="270" t="s">
        <v>20</v>
      </c>
      <c r="E24" s="102" t="s">
        <v>372</v>
      </c>
      <c r="F24" s="278">
        <v>0.513888888888889</v>
      </c>
      <c r="G24" s="278">
        <f>F24+TIME(0,$G$1,0)</f>
        <v>0.5416666666666667</v>
      </c>
      <c r="H24" s="278">
        <f>G24+TIME(,$H$1,0)</f>
        <v>0.5486111111111112</v>
      </c>
      <c r="I24" s="274">
        <v>0.6041666666666666</v>
      </c>
      <c r="J24" s="268"/>
      <c r="N24" s="106" t="s">
        <v>490</v>
      </c>
      <c r="O24" s="97" t="s">
        <v>188</v>
      </c>
      <c r="P24" s="97" t="s">
        <v>376</v>
      </c>
      <c r="Q24" s="98">
        <v>0.5</v>
      </c>
      <c r="R24" s="98">
        <f t="shared" si="0"/>
        <v>0.5277777777777778</v>
      </c>
      <c r="S24" s="98">
        <f t="shared" si="1"/>
        <v>0.5347222222222222</v>
      </c>
      <c r="T24" s="101">
        <v>13</v>
      </c>
      <c r="U24" s="268"/>
      <c r="W24" s="306" t="s">
        <v>350</v>
      </c>
      <c r="X24" s="307" t="s">
        <v>607</v>
      </c>
      <c r="Y24" s="308" t="s">
        <v>606</v>
      </c>
      <c r="Z24" s="303">
        <f t="shared" si="6"/>
        <v>0.5451388888888888</v>
      </c>
      <c r="AA24" s="304">
        <f t="shared" si="7"/>
        <v>0.5729166666666666</v>
      </c>
      <c r="AB24" s="304">
        <f t="shared" si="5"/>
        <v>0.579861111111111</v>
      </c>
      <c r="AC24" s="303">
        <v>0.6041666666666666</v>
      </c>
      <c r="AD24" s="305" t="s">
        <v>415</v>
      </c>
    </row>
    <row r="25" spans="3:30" ht="15.75" thickBot="1">
      <c r="C25" s="277"/>
      <c r="D25" s="277"/>
      <c r="E25" s="102" t="s">
        <v>371</v>
      </c>
      <c r="F25" s="279"/>
      <c r="G25" s="279"/>
      <c r="H25" s="279"/>
      <c r="I25" s="281"/>
      <c r="J25" s="276"/>
      <c r="N25" s="106" t="s">
        <v>491</v>
      </c>
      <c r="O25" s="97" t="s">
        <v>188</v>
      </c>
      <c r="P25" s="97" t="s">
        <v>471</v>
      </c>
      <c r="Q25" s="98">
        <v>0.5034722222222222</v>
      </c>
      <c r="R25" s="98">
        <f t="shared" si="0"/>
        <v>0.53125</v>
      </c>
      <c r="S25" s="98">
        <f t="shared" si="1"/>
        <v>0.5381944444444444</v>
      </c>
      <c r="T25" s="101">
        <v>13.05</v>
      </c>
      <c r="U25" s="276"/>
      <c r="W25" s="309" t="s">
        <v>352</v>
      </c>
      <c r="X25" s="17" t="s">
        <v>25</v>
      </c>
      <c r="Y25" s="18" t="s">
        <v>619</v>
      </c>
      <c r="Z25" s="303">
        <f t="shared" si="6"/>
        <v>0.5451388888888888</v>
      </c>
      <c r="AA25" s="304">
        <f t="shared" si="7"/>
        <v>0.5729166666666666</v>
      </c>
      <c r="AB25" s="304">
        <f t="shared" si="5"/>
        <v>0.579861111111111</v>
      </c>
      <c r="AC25" s="303">
        <v>0.6041666666666666</v>
      </c>
      <c r="AD25" s="305" t="s">
        <v>415</v>
      </c>
    </row>
    <row r="26" spans="3:30" ht="15.75" thickBot="1">
      <c r="C26" s="271"/>
      <c r="D26" s="271"/>
      <c r="E26" s="97"/>
      <c r="F26" s="280"/>
      <c r="G26" s="280"/>
      <c r="H26" s="280"/>
      <c r="I26" s="275"/>
      <c r="J26" s="269"/>
      <c r="N26" s="106" t="s">
        <v>492</v>
      </c>
      <c r="O26" s="97" t="s">
        <v>188</v>
      </c>
      <c r="P26" s="97" t="s">
        <v>473</v>
      </c>
      <c r="Q26" s="98">
        <v>0.5069444444444444</v>
      </c>
      <c r="R26" s="98">
        <f t="shared" si="0"/>
        <v>0.5347222222222222</v>
      </c>
      <c r="S26" s="98">
        <f t="shared" si="1"/>
        <v>0.5416666666666666</v>
      </c>
      <c r="T26" s="101">
        <v>13.1</v>
      </c>
      <c r="U26" s="269"/>
      <c r="W26" s="309" t="s">
        <v>356</v>
      </c>
      <c r="X26" s="17" t="s">
        <v>20</v>
      </c>
      <c r="Y26" s="18" t="s">
        <v>620</v>
      </c>
      <c r="Z26" s="303">
        <f t="shared" si="6"/>
        <v>0.5243055555555556</v>
      </c>
      <c r="AA26" s="304">
        <f t="shared" si="7"/>
        <v>0.5520833333333334</v>
      </c>
      <c r="AB26" s="304">
        <f>AC26-TIME(1,5,0)</f>
        <v>0.5590277777777778</v>
      </c>
      <c r="AC26" s="303">
        <v>0.6041666666666666</v>
      </c>
      <c r="AD26" s="305" t="s">
        <v>415</v>
      </c>
    </row>
    <row r="27" spans="3:30" ht="24.75" thickBot="1">
      <c r="C27" s="270" t="s">
        <v>341</v>
      </c>
      <c r="D27" s="270" t="s">
        <v>12</v>
      </c>
      <c r="E27" s="102" t="s">
        <v>307</v>
      </c>
      <c r="F27" s="272">
        <v>0.5729166666666666</v>
      </c>
      <c r="G27" s="272">
        <f>F27+TIME(0,$G$1,0)</f>
        <v>0.6006944444444444</v>
      </c>
      <c r="H27" s="272">
        <f>G27+TIME(,$H$1,0)</f>
        <v>0.6076388888888888</v>
      </c>
      <c r="I27" s="274">
        <v>0.6319444444444444</v>
      </c>
      <c r="J27" s="268"/>
      <c r="N27" s="106" t="s">
        <v>493</v>
      </c>
      <c r="O27" s="97" t="s">
        <v>186</v>
      </c>
      <c r="P27" s="97" t="s">
        <v>380</v>
      </c>
      <c r="Q27" s="98">
        <v>0.513888888888889</v>
      </c>
      <c r="R27" s="98">
        <f>Q27+TIME(0,40,0)</f>
        <v>0.5416666666666667</v>
      </c>
      <c r="S27" s="98">
        <f t="shared" si="1"/>
        <v>0.5486111111111112</v>
      </c>
      <c r="T27" s="101">
        <v>13.2</v>
      </c>
      <c r="U27" s="268"/>
      <c r="W27" s="309" t="s">
        <v>621</v>
      </c>
      <c r="X27" s="17" t="s">
        <v>20</v>
      </c>
      <c r="Y27" s="18" t="s">
        <v>622</v>
      </c>
      <c r="Z27" s="303">
        <f t="shared" si="6"/>
        <v>0.5243055555555556</v>
      </c>
      <c r="AA27" s="304">
        <f t="shared" si="7"/>
        <v>0.5520833333333334</v>
      </c>
      <c r="AB27" s="304">
        <f>AC27-TIME(1,5,0)</f>
        <v>0.5590277777777778</v>
      </c>
      <c r="AC27" s="303">
        <v>0.6041666666666666</v>
      </c>
      <c r="AD27" s="305" t="s">
        <v>415</v>
      </c>
    </row>
    <row r="28" spans="3:30" ht="15.75" thickBot="1">
      <c r="C28" s="271"/>
      <c r="D28" s="271"/>
      <c r="E28" s="97" t="s">
        <v>377</v>
      </c>
      <c r="F28" s="273"/>
      <c r="G28" s="273"/>
      <c r="H28" s="273"/>
      <c r="I28" s="275"/>
      <c r="J28" s="269"/>
      <c r="N28" s="270" t="s">
        <v>494</v>
      </c>
      <c r="O28" s="270" t="s">
        <v>200</v>
      </c>
      <c r="P28" s="102" t="s">
        <v>495</v>
      </c>
      <c r="Q28" s="274">
        <v>0.5208333333333334</v>
      </c>
      <c r="R28" s="274">
        <v>0.46875000000000006</v>
      </c>
      <c r="S28" s="274">
        <f>R28+TIME(0,10,0)</f>
        <v>0.4756944444444445</v>
      </c>
      <c r="T28" s="268">
        <v>13.3</v>
      </c>
      <c r="U28" s="269"/>
      <c r="W28" s="309" t="s">
        <v>623</v>
      </c>
      <c r="X28" s="17" t="s">
        <v>3</v>
      </c>
      <c r="Y28" s="18" t="s">
        <v>616</v>
      </c>
      <c r="Z28" s="303">
        <f t="shared" si="6"/>
        <v>0.5798611111111112</v>
      </c>
      <c r="AA28" s="304">
        <f t="shared" si="7"/>
        <v>0.607638888888889</v>
      </c>
      <c r="AB28" s="304">
        <f>AC28-TIME(0,45,0)</f>
        <v>0.6145833333333334</v>
      </c>
      <c r="AC28" s="303">
        <v>0.6458333333333334</v>
      </c>
      <c r="AD28" s="305" t="s">
        <v>415</v>
      </c>
    </row>
    <row r="29" spans="3:30" ht="15.75" thickBot="1">
      <c r="C29" s="96" t="s">
        <v>343</v>
      </c>
      <c r="D29" s="97" t="s">
        <v>17</v>
      </c>
      <c r="E29" s="97" t="s">
        <v>367</v>
      </c>
      <c r="F29" s="99">
        <v>0.5659722222222222</v>
      </c>
      <c r="G29" s="98">
        <f>F29+TIME(0,$G$1,0)</f>
        <v>0.59375</v>
      </c>
      <c r="H29" s="99">
        <f>G29+TIME(,$H$1,0)</f>
        <v>0.6006944444444444</v>
      </c>
      <c r="I29" s="98">
        <v>0.625</v>
      </c>
      <c r="J29" s="101"/>
      <c r="N29" s="271"/>
      <c r="O29" s="271"/>
      <c r="P29" s="97" t="s">
        <v>496</v>
      </c>
      <c r="Q29" s="275"/>
      <c r="R29" s="275"/>
      <c r="S29" s="275"/>
      <c r="T29" s="269"/>
      <c r="U29" s="101"/>
      <c r="W29" s="309" t="s">
        <v>624</v>
      </c>
      <c r="X29" s="17" t="s">
        <v>3</v>
      </c>
      <c r="Y29" s="18" t="s">
        <v>619</v>
      </c>
      <c r="Z29" s="303">
        <f t="shared" si="6"/>
        <v>0.5798611111111112</v>
      </c>
      <c r="AA29" s="304">
        <f t="shared" si="7"/>
        <v>0.607638888888889</v>
      </c>
      <c r="AB29" s="304">
        <f>AC29-TIME(0,45,0)</f>
        <v>0.6145833333333334</v>
      </c>
      <c r="AC29" s="303">
        <v>0.6458333333333334</v>
      </c>
      <c r="AD29" s="305" t="s">
        <v>415</v>
      </c>
    </row>
    <row r="30" spans="3:30" ht="24.75" thickBot="1">
      <c r="C30" s="96" t="s">
        <v>345</v>
      </c>
      <c r="D30" s="97" t="s">
        <v>3</v>
      </c>
      <c r="E30" s="97" t="s">
        <v>378</v>
      </c>
      <c r="F30" s="98">
        <v>0.5590277777777778</v>
      </c>
      <c r="G30" s="98">
        <f>F30+TIME(0,$G$1,0)</f>
        <v>0.5868055555555556</v>
      </c>
      <c r="H30" s="99">
        <f>G30+TIME(,$H$1,0)</f>
        <v>0.59375</v>
      </c>
      <c r="I30" s="98">
        <v>0.625</v>
      </c>
      <c r="J30" s="101"/>
      <c r="N30" s="106" t="s">
        <v>497</v>
      </c>
      <c r="O30" s="97" t="s">
        <v>498</v>
      </c>
      <c r="P30" s="97" t="s">
        <v>380</v>
      </c>
      <c r="Q30" s="98">
        <v>0.53125</v>
      </c>
      <c r="R30" s="98">
        <f aca="true" t="shared" si="8" ref="R30:R44">Q30+TIME(0,40,0)</f>
        <v>0.5590277777777778</v>
      </c>
      <c r="S30" s="98">
        <f aca="true" t="shared" si="9" ref="S30:S44">R30+TIME(0,10,0)</f>
        <v>0.5659722222222222</v>
      </c>
      <c r="T30" s="101">
        <v>13.45</v>
      </c>
      <c r="U30" s="101"/>
      <c r="W30" s="309" t="s">
        <v>625</v>
      </c>
      <c r="X30" s="17" t="s">
        <v>17</v>
      </c>
      <c r="Y30" s="18" t="s">
        <v>608</v>
      </c>
      <c r="Z30" s="303">
        <f t="shared" si="6"/>
        <v>0.5972222222222222</v>
      </c>
      <c r="AA30" s="304">
        <f t="shared" si="7"/>
        <v>0.625</v>
      </c>
      <c r="AB30" s="304">
        <f>AC30-TIME(0,35,0)</f>
        <v>0.6319444444444444</v>
      </c>
      <c r="AC30" s="303">
        <v>0.65625</v>
      </c>
      <c r="AD30" s="305" t="s">
        <v>415</v>
      </c>
    </row>
    <row r="31" spans="3:30" ht="15.75" thickBot="1">
      <c r="C31" s="96" t="s">
        <v>345</v>
      </c>
      <c r="D31" s="97" t="s">
        <v>3</v>
      </c>
      <c r="E31" s="97" t="s">
        <v>379</v>
      </c>
      <c r="F31" s="98">
        <v>0.6006944444444444</v>
      </c>
      <c r="G31" s="98">
        <f>F31+TIME(0,$G$1,0)</f>
        <v>0.6284722222222222</v>
      </c>
      <c r="H31" s="99">
        <f>G31+TIME(,$H$1,0)</f>
        <v>0.6354166666666666</v>
      </c>
      <c r="I31" s="98">
        <v>0.6666666666666666</v>
      </c>
      <c r="J31" s="101"/>
      <c r="N31" s="106" t="s">
        <v>499</v>
      </c>
      <c r="O31" s="97" t="s">
        <v>500</v>
      </c>
      <c r="P31" s="97" t="s">
        <v>471</v>
      </c>
      <c r="Q31" s="98">
        <v>0.5381944444444444</v>
      </c>
      <c r="R31" s="98">
        <f t="shared" si="8"/>
        <v>0.5659722222222222</v>
      </c>
      <c r="S31" s="98">
        <f t="shared" si="9"/>
        <v>0.5729166666666666</v>
      </c>
      <c r="T31" s="101">
        <v>13.55</v>
      </c>
      <c r="U31" s="101"/>
      <c r="W31" s="309" t="s">
        <v>626</v>
      </c>
      <c r="X31" s="17" t="s">
        <v>22</v>
      </c>
      <c r="Y31" s="18" t="s">
        <v>619</v>
      </c>
      <c r="Z31" s="303">
        <f t="shared" si="6"/>
        <v>0.6076388888888888</v>
      </c>
      <c r="AA31" s="304">
        <f t="shared" si="7"/>
        <v>0.6354166666666666</v>
      </c>
      <c r="AB31" s="304">
        <f>AC31-TIME(0,35,0)</f>
        <v>0.642361111111111</v>
      </c>
      <c r="AC31" s="303">
        <v>0.6666666666666666</v>
      </c>
      <c r="AD31" s="305" t="s">
        <v>415</v>
      </c>
    </row>
    <row r="32" spans="3:30" ht="15.75" thickBot="1">
      <c r="C32" s="96" t="s">
        <v>348</v>
      </c>
      <c r="D32" s="97" t="s">
        <v>22</v>
      </c>
      <c r="E32" s="97" t="s">
        <v>380</v>
      </c>
      <c r="F32" s="104">
        <v>0.5972222222222222</v>
      </c>
      <c r="G32" s="98">
        <f>F32+TIME(0,$G$1,0)</f>
        <v>0.625</v>
      </c>
      <c r="H32" s="99">
        <f>G32+TIME(,$H$1,0)</f>
        <v>0.6319444444444444</v>
      </c>
      <c r="I32" s="105">
        <v>0.65625</v>
      </c>
      <c r="J32" s="101"/>
      <c r="N32" s="106" t="s">
        <v>501</v>
      </c>
      <c r="O32" s="97" t="s">
        <v>500</v>
      </c>
      <c r="P32" s="97" t="s">
        <v>473</v>
      </c>
      <c r="Q32" s="98">
        <v>0.5416666666666666</v>
      </c>
      <c r="R32" s="98">
        <f t="shared" si="8"/>
        <v>0.5694444444444444</v>
      </c>
      <c r="S32" s="98">
        <f t="shared" si="9"/>
        <v>0.5763888888888888</v>
      </c>
      <c r="T32" s="101">
        <v>14</v>
      </c>
      <c r="U32" s="101"/>
      <c r="W32" s="309" t="s">
        <v>627</v>
      </c>
      <c r="X32" s="17" t="s">
        <v>25</v>
      </c>
      <c r="Y32" s="18" t="s">
        <v>609</v>
      </c>
      <c r="Z32" s="303">
        <f t="shared" si="6"/>
        <v>0.6076388888888888</v>
      </c>
      <c r="AA32" s="304">
        <f t="shared" si="7"/>
        <v>0.6354166666666666</v>
      </c>
      <c r="AB32" s="304">
        <f>AC32-TIME(0,35,0)</f>
        <v>0.642361111111111</v>
      </c>
      <c r="AC32" s="303">
        <v>0.6666666666666666</v>
      </c>
      <c r="AD32" s="305" t="s">
        <v>415</v>
      </c>
    </row>
    <row r="33" spans="3:30" ht="15.75" thickBot="1">
      <c r="C33" s="270" t="s">
        <v>350</v>
      </c>
      <c r="D33" s="270" t="s">
        <v>25</v>
      </c>
      <c r="E33" s="102" t="s">
        <v>381</v>
      </c>
      <c r="F33" s="272">
        <v>0.5972222222222222</v>
      </c>
      <c r="G33" s="272">
        <f>F33+TIME(0,$G$1,0)</f>
        <v>0.625</v>
      </c>
      <c r="H33" s="272">
        <f>G33+TIME(,$H$1,0)</f>
        <v>0.6319444444444444</v>
      </c>
      <c r="I33" s="274">
        <v>0.65625</v>
      </c>
      <c r="J33" s="268"/>
      <c r="N33" s="106" t="s">
        <v>502</v>
      </c>
      <c r="O33" s="97" t="s">
        <v>500</v>
      </c>
      <c r="P33" s="97" t="s">
        <v>376</v>
      </c>
      <c r="Q33" s="98">
        <v>0.545138888888889</v>
      </c>
      <c r="R33" s="98">
        <f t="shared" si="8"/>
        <v>0.5729166666666667</v>
      </c>
      <c r="S33" s="98">
        <f t="shared" si="9"/>
        <v>0.5798611111111112</v>
      </c>
      <c r="T33" s="101">
        <v>14.05</v>
      </c>
      <c r="U33" s="268"/>
      <c r="W33" s="310" t="s">
        <v>628</v>
      </c>
      <c r="X33" s="311" t="s">
        <v>629</v>
      </c>
      <c r="Y33" s="312" t="s">
        <v>608</v>
      </c>
      <c r="Z33" s="303">
        <f t="shared" si="6"/>
        <v>0.6180555555555556</v>
      </c>
      <c r="AA33" s="304">
        <f t="shared" si="7"/>
        <v>0.6458333333333334</v>
      </c>
      <c r="AB33" s="304">
        <f>AC33-TIME(0,35,0)</f>
        <v>0.6527777777777778</v>
      </c>
      <c r="AC33" s="303">
        <v>0.6770833333333334</v>
      </c>
      <c r="AD33" s="313"/>
    </row>
    <row r="34" spans="3:21" ht="24.75" thickBot="1">
      <c r="C34" s="271"/>
      <c r="D34" s="271"/>
      <c r="E34" s="97" t="s">
        <v>377</v>
      </c>
      <c r="F34" s="273"/>
      <c r="G34" s="273"/>
      <c r="H34" s="273"/>
      <c r="I34" s="275"/>
      <c r="J34" s="269"/>
      <c r="N34" s="106" t="s">
        <v>503</v>
      </c>
      <c r="O34" s="97" t="s">
        <v>200</v>
      </c>
      <c r="P34" s="97" t="s">
        <v>504</v>
      </c>
      <c r="Q34" s="98">
        <v>0.548611111111111</v>
      </c>
      <c r="R34" s="98">
        <f t="shared" si="8"/>
        <v>0.5763888888888888</v>
      </c>
      <c r="S34" s="98">
        <f t="shared" si="9"/>
        <v>0.5833333333333333</v>
      </c>
      <c r="T34" s="101">
        <v>14.1</v>
      </c>
      <c r="U34" s="269"/>
    </row>
    <row r="35" spans="3:21" ht="15.75" thickBot="1">
      <c r="C35" s="270" t="s">
        <v>352</v>
      </c>
      <c r="D35" s="270" t="s">
        <v>9</v>
      </c>
      <c r="E35" s="102" t="s">
        <v>381</v>
      </c>
      <c r="F35" s="272">
        <v>0.6006944444444444</v>
      </c>
      <c r="G35" s="272">
        <f>F35+TIME(0,$G$1,0)</f>
        <v>0.6284722222222222</v>
      </c>
      <c r="H35" s="272">
        <f>G35+TIME(,$H$1,0)</f>
        <v>0.6354166666666666</v>
      </c>
      <c r="I35" s="274">
        <v>0.6597222222222222</v>
      </c>
      <c r="J35" s="268"/>
      <c r="N35" s="106" t="s">
        <v>505</v>
      </c>
      <c r="O35" s="97" t="s">
        <v>506</v>
      </c>
      <c r="P35" s="97" t="s">
        <v>466</v>
      </c>
      <c r="Q35" s="98">
        <v>0.5590277777777778</v>
      </c>
      <c r="R35" s="98">
        <f t="shared" si="8"/>
        <v>0.5868055555555556</v>
      </c>
      <c r="S35" s="98">
        <f t="shared" si="9"/>
        <v>0.59375</v>
      </c>
      <c r="T35" s="101">
        <v>14.25</v>
      </c>
      <c r="U35" s="268"/>
    </row>
    <row r="36" spans="3:21" ht="15.75" thickBot="1">
      <c r="C36" s="271"/>
      <c r="D36" s="271"/>
      <c r="E36" s="97" t="s">
        <v>377</v>
      </c>
      <c r="F36" s="273"/>
      <c r="G36" s="273"/>
      <c r="H36" s="273"/>
      <c r="I36" s="275"/>
      <c r="J36" s="269"/>
      <c r="N36" s="106" t="s">
        <v>507</v>
      </c>
      <c r="O36" s="97" t="s">
        <v>506</v>
      </c>
      <c r="P36" s="97" t="s">
        <v>468</v>
      </c>
      <c r="Q36" s="98">
        <v>0.5659722222222222</v>
      </c>
      <c r="R36" s="98">
        <f t="shared" si="8"/>
        <v>0.59375</v>
      </c>
      <c r="S36" s="98">
        <f t="shared" si="9"/>
        <v>0.6006944444444444</v>
      </c>
      <c r="T36" s="101">
        <v>14.35</v>
      </c>
      <c r="U36" s="269"/>
    </row>
    <row r="37" spans="3:21" ht="15.75" thickBot="1">
      <c r="C37" s="96" t="s">
        <v>356</v>
      </c>
      <c r="D37" s="97" t="s">
        <v>9</v>
      </c>
      <c r="E37" s="97" t="s">
        <v>367</v>
      </c>
      <c r="F37" s="99">
        <v>0.6180555555555556</v>
      </c>
      <c r="G37" s="98">
        <f>F37+TIME(0,$G$1,0)</f>
        <v>0.6458333333333334</v>
      </c>
      <c r="H37" s="99">
        <f>G37+TIME(,$H$1,0)</f>
        <v>0.6527777777777778</v>
      </c>
      <c r="I37" s="98">
        <v>0.6770833333333334</v>
      </c>
      <c r="J37" s="101"/>
      <c r="N37" s="106" t="s">
        <v>508</v>
      </c>
      <c r="O37" s="97" t="s">
        <v>281</v>
      </c>
      <c r="P37" s="97" t="s">
        <v>466</v>
      </c>
      <c r="Q37" s="98">
        <v>0.5729166666666666</v>
      </c>
      <c r="R37" s="98">
        <f t="shared" si="8"/>
        <v>0.6006944444444444</v>
      </c>
      <c r="S37" s="98">
        <f t="shared" si="9"/>
        <v>0.6076388888888888</v>
      </c>
      <c r="T37" s="101">
        <v>14.45</v>
      </c>
      <c r="U37" s="101"/>
    </row>
    <row r="38" spans="14:21" ht="15.75" thickBot="1">
      <c r="N38" s="106" t="s">
        <v>509</v>
      </c>
      <c r="O38" s="97" t="s">
        <v>281</v>
      </c>
      <c r="P38" s="97" t="s">
        <v>468</v>
      </c>
      <c r="Q38" s="98">
        <v>0.5694444444444444</v>
      </c>
      <c r="R38" s="98">
        <f t="shared" si="8"/>
        <v>0.5972222222222222</v>
      </c>
      <c r="S38" s="98">
        <f t="shared" si="9"/>
        <v>0.6041666666666666</v>
      </c>
      <c r="T38" s="101">
        <v>14.5</v>
      </c>
      <c r="U38" s="101"/>
    </row>
    <row r="39" spans="14:21" ht="15.75" thickBot="1">
      <c r="N39" s="106" t="s">
        <v>510</v>
      </c>
      <c r="O39" s="97" t="s">
        <v>281</v>
      </c>
      <c r="P39" s="97" t="s">
        <v>376</v>
      </c>
      <c r="Q39" s="98">
        <v>0.579861111111111</v>
      </c>
      <c r="R39" s="98">
        <f t="shared" si="8"/>
        <v>0.6076388888888888</v>
      </c>
      <c r="S39" s="98">
        <f t="shared" si="9"/>
        <v>0.6145833333333333</v>
      </c>
      <c r="T39" s="101">
        <v>14.55</v>
      </c>
      <c r="U39" s="101"/>
    </row>
    <row r="40" spans="14:21" ht="15.75" thickBot="1">
      <c r="N40" s="106" t="s">
        <v>511</v>
      </c>
      <c r="O40" s="97" t="s">
        <v>281</v>
      </c>
      <c r="P40" s="97" t="s">
        <v>471</v>
      </c>
      <c r="Q40" s="98">
        <v>0.5833333333333334</v>
      </c>
      <c r="R40" s="98">
        <f t="shared" si="8"/>
        <v>0.6111111111111112</v>
      </c>
      <c r="S40" s="98">
        <f t="shared" si="9"/>
        <v>0.6180555555555556</v>
      </c>
      <c r="T40" s="101">
        <v>15</v>
      </c>
      <c r="U40" s="101"/>
    </row>
    <row r="41" spans="14:21" ht="15.75" thickBot="1">
      <c r="N41" s="106" t="s">
        <v>512</v>
      </c>
      <c r="O41" s="97" t="s">
        <v>281</v>
      </c>
      <c r="P41" s="97" t="s">
        <v>473</v>
      </c>
      <c r="Q41" s="98">
        <v>0.5868055555555556</v>
      </c>
      <c r="R41" s="98">
        <f t="shared" si="8"/>
        <v>0.6145833333333334</v>
      </c>
      <c r="S41" s="98">
        <f t="shared" si="9"/>
        <v>0.6215277777777778</v>
      </c>
      <c r="T41" s="101">
        <v>15.05</v>
      </c>
      <c r="U41" s="101"/>
    </row>
    <row r="42" spans="14:21" ht="24.75" thickBot="1">
      <c r="N42" s="106" t="s">
        <v>513</v>
      </c>
      <c r="O42" s="97" t="s">
        <v>281</v>
      </c>
      <c r="P42" s="97" t="s">
        <v>380</v>
      </c>
      <c r="Q42" s="98">
        <v>0.5902777777777778</v>
      </c>
      <c r="R42" s="98">
        <f t="shared" si="8"/>
        <v>0.6180555555555556</v>
      </c>
      <c r="S42" s="98">
        <f t="shared" si="9"/>
        <v>0.625</v>
      </c>
      <c r="T42" s="101">
        <v>15.1</v>
      </c>
      <c r="U42" s="101"/>
    </row>
    <row r="43" spans="14:21" ht="15.75" thickBot="1">
      <c r="N43" s="106" t="s">
        <v>514</v>
      </c>
      <c r="O43" s="97" t="s">
        <v>197</v>
      </c>
      <c r="P43" s="97" t="s">
        <v>367</v>
      </c>
      <c r="Q43" s="98">
        <v>0.5972222222222222</v>
      </c>
      <c r="R43" s="98">
        <f t="shared" si="8"/>
        <v>0.625</v>
      </c>
      <c r="S43" s="98">
        <f t="shared" si="9"/>
        <v>0.6319444444444444</v>
      </c>
      <c r="T43" s="101">
        <v>15.2</v>
      </c>
      <c r="U43" s="101"/>
    </row>
    <row r="44" spans="14:21" ht="15.75" thickBot="1">
      <c r="N44" s="106" t="s">
        <v>515</v>
      </c>
      <c r="O44" s="97" t="s">
        <v>197</v>
      </c>
      <c r="P44" s="97" t="s">
        <v>376</v>
      </c>
      <c r="Q44" s="98">
        <v>0.6041666666666666</v>
      </c>
      <c r="R44" s="98">
        <f t="shared" si="8"/>
        <v>0.6319444444444444</v>
      </c>
      <c r="S44" s="98">
        <f t="shared" si="9"/>
        <v>0.6388888888888888</v>
      </c>
      <c r="T44" s="101">
        <v>15.3</v>
      </c>
      <c r="U44" s="101"/>
    </row>
    <row r="45" spans="14:21" ht="15.75" thickBot="1">
      <c r="N45" s="270" t="s">
        <v>516</v>
      </c>
      <c r="O45" s="270" t="s">
        <v>197</v>
      </c>
      <c r="P45" s="102" t="s">
        <v>381</v>
      </c>
      <c r="Q45" s="274">
        <v>0.611111111111111</v>
      </c>
      <c r="R45" s="274">
        <v>0.46875000000000006</v>
      </c>
      <c r="S45" s="274">
        <f>R45+TIME(0,10,0)</f>
        <v>0.4756944444444445</v>
      </c>
      <c r="T45" s="268">
        <v>15.4</v>
      </c>
      <c r="U45" s="101"/>
    </row>
    <row r="46" spans="14:21" ht="15.75" thickBot="1">
      <c r="N46" s="271"/>
      <c r="O46" s="271"/>
      <c r="P46" s="97" t="s">
        <v>377</v>
      </c>
      <c r="Q46" s="275"/>
      <c r="R46" s="275"/>
      <c r="S46" s="275"/>
      <c r="T46" s="269"/>
      <c r="U46" s="101"/>
    </row>
    <row r="47" spans="14:21" ht="24.75" thickBot="1">
      <c r="N47" s="106" t="s">
        <v>517</v>
      </c>
      <c r="O47" s="97" t="s">
        <v>197</v>
      </c>
      <c r="P47" s="97" t="s">
        <v>380</v>
      </c>
      <c r="Q47" s="98">
        <v>0.6180555555555556</v>
      </c>
      <c r="R47" s="98">
        <f aca="true" t="shared" si="10" ref="R47:R58">Q47+TIME(0,40,0)</f>
        <v>0.6458333333333334</v>
      </c>
      <c r="S47" s="98">
        <f aca="true" t="shared" si="11" ref="S47:S58">R47+TIME(0,10,0)</f>
        <v>0.6527777777777778</v>
      </c>
      <c r="T47" s="101">
        <v>15.5</v>
      </c>
      <c r="U47" s="101"/>
    </row>
    <row r="48" spans="14:21" ht="15.75" thickBot="1">
      <c r="N48" s="106" t="s">
        <v>518</v>
      </c>
      <c r="O48" s="97" t="s">
        <v>519</v>
      </c>
      <c r="P48" s="97" t="s">
        <v>473</v>
      </c>
      <c r="Q48" s="98">
        <v>0.625</v>
      </c>
      <c r="R48" s="98">
        <f t="shared" si="10"/>
        <v>0.6527777777777778</v>
      </c>
      <c r="S48" s="98">
        <f t="shared" si="11"/>
        <v>0.6597222222222222</v>
      </c>
      <c r="T48" s="101">
        <v>16</v>
      </c>
      <c r="U48" s="101"/>
    </row>
    <row r="49" spans="14:21" ht="15.75" thickBot="1">
      <c r="N49" s="106" t="s">
        <v>520</v>
      </c>
      <c r="O49" s="97" t="s">
        <v>521</v>
      </c>
      <c r="P49" s="97" t="s">
        <v>304</v>
      </c>
      <c r="Q49" s="98">
        <v>0.6319444444444444</v>
      </c>
      <c r="R49" s="98">
        <f t="shared" si="10"/>
        <v>0.6597222222222222</v>
      </c>
      <c r="S49" s="98">
        <f t="shared" si="11"/>
        <v>0.6666666666666666</v>
      </c>
      <c r="T49" s="98">
        <v>0.6736111111111112</v>
      </c>
      <c r="U49" s="101"/>
    </row>
    <row r="50" spans="14:21" ht="15.75" thickBot="1">
      <c r="N50" s="106" t="s">
        <v>522</v>
      </c>
      <c r="O50" s="97" t="s">
        <v>521</v>
      </c>
      <c r="P50" s="97" t="s">
        <v>307</v>
      </c>
      <c r="Q50" s="98">
        <v>0.6354166666666666</v>
      </c>
      <c r="R50" s="98">
        <f t="shared" si="10"/>
        <v>0.6631944444444444</v>
      </c>
      <c r="S50" s="98">
        <f t="shared" si="11"/>
        <v>0.6701388888888888</v>
      </c>
      <c r="T50" s="98">
        <v>0.6770833333333334</v>
      </c>
      <c r="U50" s="101"/>
    </row>
    <row r="51" spans="14:21" ht="15.75" thickBot="1">
      <c r="N51" s="106" t="s">
        <v>523</v>
      </c>
      <c r="O51" s="97" t="s">
        <v>521</v>
      </c>
      <c r="P51" s="97" t="s">
        <v>376</v>
      </c>
      <c r="Q51" s="98">
        <v>0.638888888888889</v>
      </c>
      <c r="R51" s="98">
        <f t="shared" si="10"/>
        <v>0.6666666666666667</v>
      </c>
      <c r="S51" s="98">
        <f t="shared" si="11"/>
        <v>0.6736111111111112</v>
      </c>
      <c r="T51" s="98">
        <v>0.6805555555555555</v>
      </c>
      <c r="U51" s="101"/>
    </row>
    <row r="52" spans="14:21" ht="24.75" thickBot="1">
      <c r="N52" s="106" t="s">
        <v>524</v>
      </c>
      <c r="O52" s="97" t="s">
        <v>521</v>
      </c>
      <c r="P52" s="97" t="s">
        <v>380</v>
      </c>
      <c r="Q52" s="98">
        <v>0.642361111111111</v>
      </c>
      <c r="R52" s="98">
        <f t="shared" si="10"/>
        <v>0.6701388888888888</v>
      </c>
      <c r="S52" s="98">
        <f t="shared" si="11"/>
        <v>0.6770833333333333</v>
      </c>
      <c r="T52" s="98">
        <v>0.6840277777777778</v>
      </c>
      <c r="U52" s="101"/>
    </row>
    <row r="53" spans="14:21" ht="15.75" thickBot="1">
      <c r="N53" s="106" t="s">
        <v>525</v>
      </c>
      <c r="O53" s="97" t="s">
        <v>526</v>
      </c>
      <c r="P53" s="97" t="s">
        <v>367</v>
      </c>
      <c r="Q53" s="98">
        <v>0.6493055555555556</v>
      </c>
      <c r="R53" s="98">
        <f t="shared" si="10"/>
        <v>0.6770833333333334</v>
      </c>
      <c r="S53" s="98">
        <f t="shared" si="11"/>
        <v>0.6840277777777778</v>
      </c>
      <c r="T53" s="98">
        <v>0.6909722222222222</v>
      </c>
      <c r="U53" s="101"/>
    </row>
    <row r="54" spans="14:21" ht="15.75" thickBot="1">
      <c r="N54" s="106" t="s">
        <v>527</v>
      </c>
      <c r="O54" s="97" t="s">
        <v>519</v>
      </c>
      <c r="P54" s="97" t="s">
        <v>376</v>
      </c>
      <c r="Q54" s="98">
        <v>0.65625</v>
      </c>
      <c r="R54" s="98">
        <f t="shared" si="10"/>
        <v>0.6840277777777778</v>
      </c>
      <c r="S54" s="98">
        <f t="shared" si="11"/>
        <v>0.6909722222222222</v>
      </c>
      <c r="T54" s="98">
        <v>0.6979166666666666</v>
      </c>
      <c r="U54" s="101"/>
    </row>
    <row r="55" spans="14:21" ht="15.75" thickBot="1">
      <c r="N55" s="106" t="s">
        <v>528</v>
      </c>
      <c r="O55" s="97" t="s">
        <v>529</v>
      </c>
      <c r="P55" s="97" t="s">
        <v>304</v>
      </c>
      <c r="Q55" s="98">
        <v>0.6631944444444444</v>
      </c>
      <c r="R55" s="98">
        <f t="shared" si="10"/>
        <v>0.6909722222222222</v>
      </c>
      <c r="S55" s="98">
        <f t="shared" si="11"/>
        <v>0.6979166666666666</v>
      </c>
      <c r="T55" s="98">
        <v>0.7048611111111112</v>
      </c>
      <c r="U55" s="101"/>
    </row>
    <row r="56" spans="14:21" ht="15.75" thickBot="1">
      <c r="N56" s="106" t="s">
        <v>530</v>
      </c>
      <c r="O56" s="97" t="s">
        <v>531</v>
      </c>
      <c r="P56" s="97" t="s">
        <v>307</v>
      </c>
      <c r="Q56" s="98">
        <v>0.6701388888888888</v>
      </c>
      <c r="R56" s="98">
        <f t="shared" si="10"/>
        <v>0.6979166666666666</v>
      </c>
      <c r="S56" s="98">
        <f t="shared" si="11"/>
        <v>0.704861111111111</v>
      </c>
      <c r="T56" s="98">
        <v>0.7118055555555555</v>
      </c>
      <c r="U56" s="101"/>
    </row>
    <row r="57" spans="14:21" ht="15.75" thickBot="1">
      <c r="N57" s="106" t="s">
        <v>532</v>
      </c>
      <c r="O57" s="97" t="s">
        <v>531</v>
      </c>
      <c r="P57" s="97" t="s">
        <v>376</v>
      </c>
      <c r="Q57" s="98">
        <v>0.6770833333333334</v>
      </c>
      <c r="R57" s="98">
        <f t="shared" si="10"/>
        <v>0.7048611111111112</v>
      </c>
      <c r="S57" s="98">
        <f t="shared" si="11"/>
        <v>0.7118055555555556</v>
      </c>
      <c r="T57" s="98">
        <v>0.71875</v>
      </c>
      <c r="U57" s="101"/>
    </row>
    <row r="58" spans="14:21" ht="26.25" thickBot="1">
      <c r="N58" s="219" t="s">
        <v>533</v>
      </c>
      <c r="O58" s="220" t="s">
        <v>534</v>
      </c>
      <c r="P58" s="220" t="s">
        <v>380</v>
      </c>
      <c r="Q58" s="98">
        <v>0.6840277777777778</v>
      </c>
      <c r="R58" s="98">
        <f t="shared" si="10"/>
        <v>0.7118055555555556</v>
      </c>
      <c r="S58" s="98">
        <f t="shared" si="11"/>
        <v>0.71875</v>
      </c>
      <c r="T58" s="98">
        <v>0.7256944444444445</v>
      </c>
      <c r="U58" s="101"/>
    </row>
  </sheetData>
  <sheetProtection/>
  <mergeCells count="96">
    <mergeCell ref="W2:W3"/>
    <mergeCell ref="X2:X3"/>
    <mergeCell ref="Y2:Y3"/>
    <mergeCell ref="Z2:Z3"/>
    <mergeCell ref="U27:U28"/>
    <mergeCell ref="U33:U34"/>
    <mergeCell ref="U35:U36"/>
    <mergeCell ref="U6:U7"/>
    <mergeCell ref="U9:U10"/>
    <mergeCell ref="U12:U13"/>
    <mergeCell ref="U15:U16"/>
    <mergeCell ref="U18:U19"/>
    <mergeCell ref="U24:U26"/>
    <mergeCell ref="R28:R29"/>
    <mergeCell ref="S28:S29"/>
    <mergeCell ref="T28:T29"/>
    <mergeCell ref="N45:N46"/>
    <mergeCell ref="O45:O46"/>
    <mergeCell ref="Q45:Q46"/>
    <mergeCell ref="R45:R46"/>
    <mergeCell ref="S45:S46"/>
    <mergeCell ref="T45:T46"/>
    <mergeCell ref="N2:N3"/>
    <mergeCell ref="O2:O3"/>
    <mergeCell ref="P2:P3"/>
    <mergeCell ref="Q2:Q3"/>
    <mergeCell ref="N28:N29"/>
    <mergeCell ref="O28:O29"/>
    <mergeCell ref="Q28:Q29"/>
    <mergeCell ref="C2:C3"/>
    <mergeCell ref="D2:D3"/>
    <mergeCell ref="E2:E3"/>
    <mergeCell ref="F2:F3"/>
    <mergeCell ref="C6:C7"/>
    <mergeCell ref="D6:D7"/>
    <mergeCell ref="F6:F7"/>
    <mergeCell ref="C9:C10"/>
    <mergeCell ref="D9:D10"/>
    <mergeCell ref="F9:F10"/>
    <mergeCell ref="G9:G10"/>
    <mergeCell ref="H9:H10"/>
    <mergeCell ref="I9:I10"/>
    <mergeCell ref="I12:I13"/>
    <mergeCell ref="J12:J13"/>
    <mergeCell ref="G6:G7"/>
    <mergeCell ref="H6:H7"/>
    <mergeCell ref="I6:I7"/>
    <mergeCell ref="J6:J7"/>
    <mergeCell ref="F15:F16"/>
    <mergeCell ref="G15:G16"/>
    <mergeCell ref="H15:H16"/>
    <mergeCell ref="I15:I16"/>
    <mergeCell ref="J9:J10"/>
    <mergeCell ref="C12:C13"/>
    <mergeCell ref="D12:D13"/>
    <mergeCell ref="F12:F13"/>
    <mergeCell ref="G12:G13"/>
    <mergeCell ref="H12:H13"/>
    <mergeCell ref="J15:J16"/>
    <mergeCell ref="C18:C19"/>
    <mergeCell ref="D18:D19"/>
    <mergeCell ref="F18:F19"/>
    <mergeCell ref="G18:G19"/>
    <mergeCell ref="H18:H19"/>
    <mergeCell ref="I18:I19"/>
    <mergeCell ref="J18:J19"/>
    <mergeCell ref="C15:C16"/>
    <mergeCell ref="D15:D16"/>
    <mergeCell ref="I27:I28"/>
    <mergeCell ref="J27:J28"/>
    <mergeCell ref="C24:C26"/>
    <mergeCell ref="D24:D26"/>
    <mergeCell ref="F24:F26"/>
    <mergeCell ref="G24:G26"/>
    <mergeCell ref="H24:H26"/>
    <mergeCell ref="I24:I26"/>
    <mergeCell ref="F33:F34"/>
    <mergeCell ref="G33:G34"/>
    <mergeCell ref="H33:H34"/>
    <mergeCell ref="I33:I34"/>
    <mergeCell ref="J24:J26"/>
    <mergeCell ref="C27:C28"/>
    <mergeCell ref="D27:D28"/>
    <mergeCell ref="F27:F28"/>
    <mergeCell ref="G27:G28"/>
    <mergeCell ref="H27:H28"/>
    <mergeCell ref="J33:J34"/>
    <mergeCell ref="C35:C36"/>
    <mergeCell ref="D35:D36"/>
    <mergeCell ref="F35:F36"/>
    <mergeCell ref="G35:G36"/>
    <mergeCell ref="H35:H36"/>
    <mergeCell ref="I35:I36"/>
    <mergeCell ref="J35:J36"/>
    <mergeCell ref="C33:C34"/>
    <mergeCell ref="D33:D3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60"/>
  <sheetViews>
    <sheetView zoomScalePageLayoutView="0" workbookViewId="0" topLeftCell="A37">
      <selection activeCell="K31" sqref="K31"/>
    </sheetView>
  </sheetViews>
  <sheetFormatPr defaultColWidth="9.140625" defaultRowHeight="15"/>
  <sheetData>
    <row r="1" spans="1:15" ht="21.75" thickBot="1">
      <c r="A1" s="109"/>
      <c r="B1" s="288" t="s">
        <v>384</v>
      </c>
      <c r="C1" s="288"/>
      <c r="D1" s="288"/>
      <c r="E1" s="288"/>
      <c r="F1" s="288"/>
      <c r="G1" s="288"/>
      <c r="H1" s="288"/>
      <c r="I1" s="288"/>
      <c r="J1" s="288"/>
      <c r="L1" s="289" t="s">
        <v>385</v>
      </c>
      <c r="M1" s="291" t="s">
        <v>386</v>
      </c>
      <c r="N1" s="293" t="s">
        <v>387</v>
      </c>
      <c r="O1" s="293" t="s">
        <v>388</v>
      </c>
    </row>
    <row r="2" spans="1:20" ht="63.75" thickBot="1">
      <c r="A2" s="108"/>
      <c r="B2" s="110" t="s">
        <v>389</v>
      </c>
      <c r="C2" s="111" t="s">
        <v>1</v>
      </c>
      <c r="D2" s="111" t="s">
        <v>180</v>
      </c>
      <c r="E2" s="112"/>
      <c r="F2" s="113" t="s">
        <v>390</v>
      </c>
      <c r="G2" s="114" t="s">
        <v>391</v>
      </c>
      <c r="H2" s="115" t="s">
        <v>392</v>
      </c>
      <c r="I2" s="116" t="s">
        <v>393</v>
      </c>
      <c r="J2" s="117" t="s">
        <v>394</v>
      </c>
      <c r="K2" s="118" t="s">
        <v>395</v>
      </c>
      <c r="L2" s="290"/>
      <c r="M2" s="292" t="s">
        <v>396</v>
      </c>
      <c r="N2" s="294"/>
      <c r="O2" s="295" t="s">
        <v>397</v>
      </c>
      <c r="P2" s="119"/>
      <c r="Q2" s="119"/>
      <c r="R2" s="119"/>
      <c r="S2" s="119"/>
      <c r="T2" s="119"/>
    </row>
    <row r="3" spans="1:20" ht="15">
      <c r="A3" s="120" t="s">
        <v>2</v>
      </c>
      <c r="B3" s="121">
        <v>11.3</v>
      </c>
      <c r="C3" s="122" t="s">
        <v>6</v>
      </c>
      <c r="D3" s="122" t="s">
        <v>398</v>
      </c>
      <c r="E3" s="123"/>
      <c r="F3" s="124">
        <v>11.17</v>
      </c>
      <c r="G3" s="125">
        <v>11.52</v>
      </c>
      <c r="H3" s="126">
        <v>35</v>
      </c>
      <c r="I3" s="127">
        <f>(J3*3)*$I$28</f>
        <v>42</v>
      </c>
      <c r="J3" s="128">
        <v>14</v>
      </c>
      <c r="K3" s="129">
        <f>(H3*60)/(J3*3)</f>
        <v>50</v>
      </c>
      <c r="L3" s="130">
        <f>K3</f>
        <v>50</v>
      </c>
      <c r="M3" s="131"/>
      <c r="N3" s="132"/>
      <c r="O3" s="133">
        <f>J3/16</f>
        <v>0.875</v>
      </c>
      <c r="P3" s="287" t="s">
        <v>399</v>
      </c>
      <c r="Q3" s="287"/>
      <c r="R3" s="287"/>
      <c r="S3" s="287"/>
      <c r="T3" s="287"/>
    </row>
    <row r="4" spans="1:20" ht="15">
      <c r="A4" s="134" t="s">
        <v>5</v>
      </c>
      <c r="B4" s="135">
        <v>11.3</v>
      </c>
      <c r="C4" s="136" t="s">
        <v>400</v>
      </c>
      <c r="D4" s="136" t="s">
        <v>401</v>
      </c>
      <c r="E4" s="137"/>
      <c r="F4" s="138">
        <v>11.2</v>
      </c>
      <c r="G4" s="139">
        <v>11.47</v>
      </c>
      <c r="H4" s="140">
        <v>27</v>
      </c>
      <c r="I4" s="127">
        <f aca="true" t="shared" si="0" ref="I4:I24">(J4*3)*$I$28</f>
        <v>48</v>
      </c>
      <c r="J4" s="141">
        <v>16</v>
      </c>
      <c r="K4" s="129">
        <f>(H4*60)/(J4*3)</f>
        <v>33.75</v>
      </c>
      <c r="L4" s="142">
        <f aca="true" t="shared" si="1" ref="L4:L23">K4</f>
        <v>33.75</v>
      </c>
      <c r="M4" s="143"/>
      <c r="N4" s="144"/>
      <c r="O4" s="133">
        <f aca="true" t="shared" si="2" ref="O4:O24">J4/16</f>
        <v>1</v>
      </c>
      <c r="P4" s="287"/>
      <c r="Q4" s="287"/>
      <c r="R4" s="287"/>
      <c r="S4" s="287"/>
      <c r="T4" s="287"/>
    </row>
    <row r="5" spans="1:20" ht="15">
      <c r="A5" s="134" t="s">
        <v>8</v>
      </c>
      <c r="B5" s="135">
        <v>11.3</v>
      </c>
      <c r="C5" s="136" t="s">
        <v>17</v>
      </c>
      <c r="D5" s="136" t="s">
        <v>398</v>
      </c>
      <c r="E5" s="137"/>
      <c r="F5" s="138">
        <v>11.3</v>
      </c>
      <c r="G5" s="139">
        <v>12.05</v>
      </c>
      <c r="H5" s="140">
        <v>35</v>
      </c>
      <c r="I5" s="127">
        <f t="shared" si="0"/>
        <v>48</v>
      </c>
      <c r="J5" s="141">
        <v>16</v>
      </c>
      <c r="K5" s="129">
        <f>(H5*60)/(J5*3)</f>
        <v>43.75</v>
      </c>
      <c r="L5" s="142"/>
      <c r="M5" s="143">
        <f>K5</f>
        <v>43.75</v>
      </c>
      <c r="N5" s="144"/>
      <c r="O5" s="133">
        <f t="shared" si="2"/>
        <v>1</v>
      </c>
      <c r="P5" s="287"/>
      <c r="Q5" s="287"/>
      <c r="R5" s="287"/>
      <c r="S5" s="287"/>
      <c r="T5" s="287"/>
    </row>
    <row r="6" spans="1:20" ht="15">
      <c r="A6" s="134" t="s">
        <v>11</v>
      </c>
      <c r="B6" s="135">
        <v>11.3</v>
      </c>
      <c r="C6" s="136" t="s">
        <v>3</v>
      </c>
      <c r="D6" s="136" t="s">
        <v>402</v>
      </c>
      <c r="E6" s="137"/>
      <c r="F6" s="138">
        <v>11.25</v>
      </c>
      <c r="G6" s="139">
        <v>12.2</v>
      </c>
      <c r="H6" s="140">
        <v>55</v>
      </c>
      <c r="I6" s="127">
        <f>(J6*3)*$J$28</f>
        <v>31.5</v>
      </c>
      <c r="J6" s="141">
        <v>14</v>
      </c>
      <c r="K6" s="129">
        <f>(H6*60)/(J6*7)</f>
        <v>33.673469387755105</v>
      </c>
      <c r="L6" s="142"/>
      <c r="M6" s="143"/>
      <c r="N6" s="144">
        <f>K6</f>
        <v>33.673469387755105</v>
      </c>
      <c r="O6" s="133">
        <f t="shared" si="2"/>
        <v>0.875</v>
      </c>
      <c r="P6" s="287"/>
      <c r="Q6" s="287"/>
      <c r="R6" s="287"/>
      <c r="S6" s="287"/>
      <c r="T6" s="287"/>
    </row>
    <row r="7" spans="1:20" ht="15">
      <c r="A7" s="134" t="s">
        <v>14</v>
      </c>
      <c r="B7" s="135">
        <v>11.3</v>
      </c>
      <c r="C7" s="136" t="s">
        <v>3</v>
      </c>
      <c r="D7" s="136" t="s">
        <v>403</v>
      </c>
      <c r="E7" s="137"/>
      <c r="F7" s="138">
        <v>11.24</v>
      </c>
      <c r="G7" s="139">
        <v>12.4</v>
      </c>
      <c r="H7" s="140">
        <v>76</v>
      </c>
      <c r="I7" s="127">
        <f>(J7*3)*$J$28</f>
        <v>36</v>
      </c>
      <c r="J7" s="141">
        <v>16</v>
      </c>
      <c r="K7" s="129">
        <f>(H7*60)/(J7*7)</f>
        <v>40.714285714285715</v>
      </c>
      <c r="L7" s="142"/>
      <c r="M7" s="143"/>
      <c r="N7" s="144">
        <f>K7</f>
        <v>40.714285714285715</v>
      </c>
      <c r="O7" s="133">
        <f t="shared" si="2"/>
        <v>1</v>
      </c>
      <c r="P7" s="287"/>
      <c r="Q7" s="287"/>
      <c r="R7" s="287"/>
      <c r="S7" s="287"/>
      <c r="T7" s="287"/>
    </row>
    <row r="8" spans="1:20" ht="15">
      <c r="A8" s="134" t="s">
        <v>16</v>
      </c>
      <c r="B8" s="135">
        <v>11.45</v>
      </c>
      <c r="C8" s="136" t="s">
        <v>22</v>
      </c>
      <c r="D8" s="136" t="s">
        <v>402</v>
      </c>
      <c r="E8" s="137"/>
      <c r="F8" s="138">
        <v>11.3</v>
      </c>
      <c r="G8" s="139">
        <v>11.55</v>
      </c>
      <c r="H8" s="140">
        <v>25</v>
      </c>
      <c r="I8" s="127">
        <f t="shared" si="0"/>
        <v>48</v>
      </c>
      <c r="J8" s="141">
        <v>16</v>
      </c>
      <c r="K8" s="129">
        <f>(H8*60)/(J8*3)</f>
        <v>31.25</v>
      </c>
      <c r="L8" s="142">
        <f t="shared" si="1"/>
        <v>31.25</v>
      </c>
      <c r="M8" s="143"/>
      <c r="N8" s="144"/>
      <c r="O8" s="133">
        <f t="shared" si="2"/>
        <v>1</v>
      </c>
      <c r="P8" s="287"/>
      <c r="Q8" s="287"/>
      <c r="R8" s="287"/>
      <c r="S8" s="287"/>
      <c r="T8" s="287"/>
    </row>
    <row r="9" spans="1:20" ht="15">
      <c r="A9" s="134" t="s">
        <v>19</v>
      </c>
      <c r="B9" s="135">
        <v>12</v>
      </c>
      <c r="C9" s="136" t="s">
        <v>20</v>
      </c>
      <c r="D9" s="136" t="s">
        <v>398</v>
      </c>
      <c r="E9" s="137"/>
      <c r="F9" s="138">
        <v>12.05</v>
      </c>
      <c r="G9" s="139">
        <v>13.51</v>
      </c>
      <c r="H9" s="140">
        <v>46</v>
      </c>
      <c r="I9" s="127">
        <f>(J9*3)*$J$28</f>
        <v>27</v>
      </c>
      <c r="J9" s="141">
        <v>12</v>
      </c>
      <c r="K9" s="129">
        <f>(H9*60)/(J9*7)</f>
        <v>32.857142857142854</v>
      </c>
      <c r="L9" s="142"/>
      <c r="M9" s="143"/>
      <c r="N9" s="144">
        <f>K9</f>
        <v>32.857142857142854</v>
      </c>
      <c r="O9" s="133">
        <f t="shared" si="2"/>
        <v>0.75</v>
      </c>
      <c r="P9" s="287"/>
      <c r="Q9" s="287"/>
      <c r="R9" s="287"/>
      <c r="S9" s="287"/>
      <c r="T9" s="287"/>
    </row>
    <row r="10" spans="1:20" ht="15">
      <c r="A10" s="134" t="s">
        <v>21</v>
      </c>
      <c r="B10" s="135">
        <v>12.5</v>
      </c>
      <c r="C10" s="136" t="s">
        <v>6</v>
      </c>
      <c r="D10" s="136" t="s">
        <v>401</v>
      </c>
      <c r="E10" s="137"/>
      <c r="F10" s="138">
        <v>12.4</v>
      </c>
      <c r="G10" s="139" t="s">
        <v>404</v>
      </c>
      <c r="H10" s="140"/>
      <c r="I10" s="127">
        <f t="shared" si="0"/>
        <v>48</v>
      </c>
      <c r="J10" s="141">
        <v>16</v>
      </c>
      <c r="K10" s="129"/>
      <c r="L10" s="142"/>
      <c r="M10" s="143"/>
      <c r="N10" s="144"/>
      <c r="O10" s="133">
        <f t="shared" si="2"/>
        <v>1</v>
      </c>
      <c r="P10" s="287"/>
      <c r="Q10" s="287"/>
      <c r="R10" s="287"/>
      <c r="S10" s="287"/>
      <c r="T10" s="287"/>
    </row>
    <row r="11" spans="1:20" ht="15">
      <c r="A11" s="134" t="s">
        <v>24</v>
      </c>
      <c r="B11" s="135">
        <v>12.5</v>
      </c>
      <c r="C11" s="136" t="s">
        <v>400</v>
      </c>
      <c r="D11" s="136" t="s">
        <v>398</v>
      </c>
      <c r="E11" s="137"/>
      <c r="F11" s="138">
        <v>12.4</v>
      </c>
      <c r="G11" s="139">
        <v>13.1</v>
      </c>
      <c r="H11" s="140">
        <v>30</v>
      </c>
      <c r="I11" s="127">
        <f t="shared" si="0"/>
        <v>48</v>
      </c>
      <c r="J11" s="141">
        <v>16</v>
      </c>
      <c r="K11" s="129">
        <f>(H11*60)/(J11*3)</f>
        <v>37.5</v>
      </c>
      <c r="L11" s="142">
        <f t="shared" si="1"/>
        <v>37.5</v>
      </c>
      <c r="M11" s="143"/>
      <c r="N11" s="144"/>
      <c r="O11" s="133">
        <f t="shared" si="2"/>
        <v>1</v>
      </c>
      <c r="P11" s="287"/>
      <c r="Q11" s="287"/>
      <c r="R11" s="287"/>
      <c r="S11" s="287"/>
      <c r="T11" s="287"/>
    </row>
    <row r="12" spans="1:20" ht="15">
      <c r="A12" s="134" t="s">
        <v>27</v>
      </c>
      <c r="B12" s="135">
        <v>13</v>
      </c>
      <c r="C12" s="136" t="s">
        <v>22</v>
      </c>
      <c r="D12" s="136" t="s">
        <v>403</v>
      </c>
      <c r="E12" s="137"/>
      <c r="F12" s="138">
        <v>12.57</v>
      </c>
      <c r="G12" s="139">
        <v>13.36</v>
      </c>
      <c r="H12" s="140">
        <v>39</v>
      </c>
      <c r="I12" s="127">
        <f t="shared" si="0"/>
        <v>48</v>
      </c>
      <c r="J12" s="141">
        <v>16</v>
      </c>
      <c r="K12" s="129">
        <f>(H12*60)/(J12*3)</f>
        <v>48.75</v>
      </c>
      <c r="L12" s="142">
        <f t="shared" si="1"/>
        <v>48.75</v>
      </c>
      <c r="M12" s="143"/>
      <c r="N12" s="144"/>
      <c r="O12" s="133">
        <f t="shared" si="2"/>
        <v>1</v>
      </c>
      <c r="P12" s="287"/>
      <c r="Q12" s="287"/>
      <c r="R12" s="287"/>
      <c r="S12" s="287"/>
      <c r="T12" s="287"/>
    </row>
    <row r="13" spans="1:20" ht="15">
      <c r="A13" s="134" t="s">
        <v>29</v>
      </c>
      <c r="B13" s="135">
        <v>13</v>
      </c>
      <c r="C13" s="136" t="s">
        <v>17</v>
      </c>
      <c r="D13" s="136" t="s">
        <v>401</v>
      </c>
      <c r="E13" s="137"/>
      <c r="F13" s="138">
        <v>12.55</v>
      </c>
      <c r="G13" s="139">
        <v>13.35</v>
      </c>
      <c r="H13" s="140">
        <v>40</v>
      </c>
      <c r="I13" s="127">
        <f t="shared" si="0"/>
        <v>48</v>
      </c>
      <c r="J13" s="141">
        <v>16</v>
      </c>
      <c r="K13" s="129">
        <f>(H13*60)/(J13*3)</f>
        <v>50</v>
      </c>
      <c r="L13" s="142"/>
      <c r="M13" s="143">
        <f>K13</f>
        <v>50</v>
      </c>
      <c r="N13" s="144"/>
      <c r="O13" s="133">
        <f t="shared" si="2"/>
        <v>1</v>
      </c>
      <c r="P13" s="287"/>
      <c r="Q13" s="287"/>
      <c r="R13" s="287"/>
      <c r="S13" s="287"/>
      <c r="T13" s="287"/>
    </row>
    <row r="14" spans="1:20" ht="15">
      <c r="A14" s="134" t="s">
        <v>31</v>
      </c>
      <c r="B14" s="135">
        <v>13.3</v>
      </c>
      <c r="C14" s="136" t="s">
        <v>3</v>
      </c>
      <c r="D14" s="136" t="s">
        <v>401</v>
      </c>
      <c r="E14" s="137"/>
      <c r="F14" s="138">
        <v>13.3</v>
      </c>
      <c r="G14" s="139">
        <v>15.1</v>
      </c>
      <c r="H14" s="140">
        <v>100</v>
      </c>
      <c r="I14" s="127">
        <f>(J14*3)*$J$28</f>
        <v>36</v>
      </c>
      <c r="J14" s="141">
        <v>16</v>
      </c>
      <c r="K14" s="129">
        <f>(H14*60)/(J14*7)</f>
        <v>53.57142857142857</v>
      </c>
      <c r="L14" s="142"/>
      <c r="M14" s="143"/>
      <c r="N14" s="144">
        <f>K14</f>
        <v>53.57142857142857</v>
      </c>
      <c r="O14" s="133">
        <f t="shared" si="2"/>
        <v>1</v>
      </c>
      <c r="P14" s="287"/>
      <c r="Q14" s="287"/>
      <c r="R14" s="287"/>
      <c r="S14" s="287"/>
      <c r="T14" s="287"/>
    </row>
    <row r="15" spans="1:20" ht="15">
      <c r="A15" s="134" t="s">
        <v>32</v>
      </c>
      <c r="B15" s="135">
        <v>14.15</v>
      </c>
      <c r="C15" s="136" t="s">
        <v>400</v>
      </c>
      <c r="D15" s="136" t="s">
        <v>402</v>
      </c>
      <c r="E15" s="137"/>
      <c r="F15" s="138">
        <v>14.15</v>
      </c>
      <c r="G15" s="139">
        <v>14.45</v>
      </c>
      <c r="H15" s="140">
        <v>30</v>
      </c>
      <c r="I15" s="127">
        <f t="shared" si="0"/>
        <v>48</v>
      </c>
      <c r="J15" s="141">
        <v>16</v>
      </c>
      <c r="K15" s="129">
        <f>(H15*60)/(J15*3)</f>
        <v>37.5</v>
      </c>
      <c r="L15" s="142">
        <f t="shared" si="1"/>
        <v>37.5</v>
      </c>
      <c r="M15" s="143"/>
      <c r="N15" s="144"/>
      <c r="O15" s="133">
        <f t="shared" si="2"/>
        <v>1</v>
      </c>
      <c r="P15" s="287"/>
      <c r="Q15" s="287"/>
      <c r="R15" s="287"/>
      <c r="S15" s="287"/>
      <c r="T15" s="287"/>
    </row>
    <row r="16" spans="1:20" ht="15">
      <c r="A16" s="134" t="s">
        <v>33</v>
      </c>
      <c r="B16" s="135">
        <v>14.3</v>
      </c>
      <c r="C16" s="136" t="s">
        <v>9</v>
      </c>
      <c r="D16" s="136" t="s">
        <v>401</v>
      </c>
      <c r="E16" s="137"/>
      <c r="F16" s="138">
        <v>14.2</v>
      </c>
      <c r="G16" s="139">
        <v>14.5</v>
      </c>
      <c r="H16" s="140">
        <v>30</v>
      </c>
      <c r="I16" s="127">
        <f t="shared" si="0"/>
        <v>48</v>
      </c>
      <c r="J16" s="141">
        <v>16</v>
      </c>
      <c r="K16" s="129">
        <f>(H16*60)/(J16*3)</f>
        <v>37.5</v>
      </c>
      <c r="L16" s="142">
        <f t="shared" si="1"/>
        <v>37.5</v>
      </c>
      <c r="M16" s="143"/>
      <c r="N16" s="144"/>
      <c r="O16" s="133">
        <f t="shared" si="2"/>
        <v>1</v>
      </c>
      <c r="P16" s="287"/>
      <c r="Q16" s="287"/>
      <c r="R16" s="287"/>
      <c r="S16" s="287"/>
      <c r="T16" s="287"/>
    </row>
    <row r="17" spans="1:20" ht="15">
      <c r="A17" s="134" t="s">
        <v>34</v>
      </c>
      <c r="B17" s="135">
        <v>14.3</v>
      </c>
      <c r="C17" s="136" t="s">
        <v>22</v>
      </c>
      <c r="D17" s="136" t="s">
        <v>398</v>
      </c>
      <c r="E17" s="137"/>
      <c r="F17" s="138">
        <v>14.15</v>
      </c>
      <c r="G17" s="139">
        <v>14.4</v>
      </c>
      <c r="H17" s="140">
        <v>25</v>
      </c>
      <c r="I17" s="127">
        <f t="shared" si="0"/>
        <v>45</v>
      </c>
      <c r="J17" s="141">
        <v>15</v>
      </c>
      <c r="K17" s="129">
        <f>(H17*60)/(J17*3)</f>
        <v>33.333333333333336</v>
      </c>
      <c r="L17" s="142">
        <f t="shared" si="1"/>
        <v>33.333333333333336</v>
      </c>
      <c r="M17" s="143"/>
      <c r="N17" s="144"/>
      <c r="O17" s="133">
        <f t="shared" si="2"/>
        <v>0.9375</v>
      </c>
      <c r="P17" s="287"/>
      <c r="Q17" s="287"/>
      <c r="R17" s="287"/>
      <c r="S17" s="287"/>
      <c r="T17" s="287"/>
    </row>
    <row r="18" spans="1:20" ht="15">
      <c r="A18" s="134" t="s">
        <v>339</v>
      </c>
      <c r="B18" s="135">
        <v>14.3</v>
      </c>
      <c r="C18" s="136" t="s">
        <v>17</v>
      </c>
      <c r="D18" s="136" t="s">
        <v>403</v>
      </c>
      <c r="E18" s="137"/>
      <c r="F18" s="138">
        <v>14.3</v>
      </c>
      <c r="G18" s="139">
        <v>15.01</v>
      </c>
      <c r="H18" s="140">
        <v>31</v>
      </c>
      <c r="I18" s="127">
        <f t="shared" si="0"/>
        <v>48</v>
      </c>
      <c r="J18" s="141">
        <v>16</v>
      </c>
      <c r="K18" s="129">
        <f>(H18*60)/(J18*3)</f>
        <v>38.75</v>
      </c>
      <c r="L18" s="142"/>
      <c r="M18" s="143">
        <f>K18</f>
        <v>38.75</v>
      </c>
      <c r="N18" s="144"/>
      <c r="O18" s="133">
        <f t="shared" si="2"/>
        <v>1</v>
      </c>
      <c r="P18" s="287"/>
      <c r="Q18" s="287"/>
      <c r="R18" s="287"/>
      <c r="S18" s="287"/>
      <c r="T18" s="287"/>
    </row>
    <row r="19" spans="1:20" ht="15">
      <c r="A19" s="134" t="s">
        <v>341</v>
      </c>
      <c r="B19" s="135">
        <v>15</v>
      </c>
      <c r="C19" s="136" t="s">
        <v>20</v>
      </c>
      <c r="D19" s="136" t="s">
        <v>401</v>
      </c>
      <c r="E19" s="137"/>
      <c r="F19" s="138">
        <v>14.57</v>
      </c>
      <c r="G19" s="139">
        <v>16.15</v>
      </c>
      <c r="H19" s="140">
        <v>78</v>
      </c>
      <c r="I19" s="127">
        <f>(J19*3)*$J$28</f>
        <v>24.75</v>
      </c>
      <c r="J19" s="141">
        <v>11</v>
      </c>
      <c r="K19" s="129">
        <f>(H19*60)/(J19*7)</f>
        <v>60.77922077922078</v>
      </c>
      <c r="L19" s="142"/>
      <c r="M19" s="143"/>
      <c r="N19" s="144">
        <f>K19</f>
        <v>60.77922077922078</v>
      </c>
      <c r="O19" s="133">
        <f t="shared" si="2"/>
        <v>0.6875</v>
      </c>
      <c r="P19" s="287"/>
      <c r="Q19" s="287"/>
      <c r="R19" s="287"/>
      <c r="S19" s="287"/>
      <c r="T19" s="287"/>
    </row>
    <row r="20" spans="1:20" ht="15">
      <c r="A20" s="134" t="s">
        <v>343</v>
      </c>
      <c r="B20" s="135">
        <v>15.3</v>
      </c>
      <c r="C20" s="136" t="s">
        <v>400</v>
      </c>
      <c r="D20" s="136" t="s">
        <v>403</v>
      </c>
      <c r="E20" s="137"/>
      <c r="F20" s="138">
        <v>15.2</v>
      </c>
      <c r="G20" s="139">
        <v>15.51</v>
      </c>
      <c r="H20" s="140">
        <v>31</v>
      </c>
      <c r="I20" s="127">
        <f t="shared" si="0"/>
        <v>48</v>
      </c>
      <c r="J20" s="141">
        <v>16</v>
      </c>
      <c r="K20" s="129">
        <f>(H20*60)/(J20*3)</f>
        <v>38.75</v>
      </c>
      <c r="L20" s="142">
        <f t="shared" si="1"/>
        <v>38.75</v>
      </c>
      <c r="M20" s="143"/>
      <c r="N20" s="144"/>
      <c r="O20" s="133">
        <f t="shared" si="2"/>
        <v>1</v>
      </c>
      <c r="P20" s="287"/>
      <c r="Q20" s="287"/>
      <c r="R20" s="287"/>
      <c r="S20" s="287"/>
      <c r="T20" s="287"/>
    </row>
    <row r="21" spans="1:20" ht="15">
      <c r="A21" s="134" t="s">
        <v>345</v>
      </c>
      <c r="B21" s="135">
        <v>15.3</v>
      </c>
      <c r="C21" s="136" t="s">
        <v>3</v>
      </c>
      <c r="D21" s="136" t="s">
        <v>398</v>
      </c>
      <c r="E21" s="137"/>
      <c r="F21" s="138">
        <v>15.3</v>
      </c>
      <c r="G21" s="139">
        <v>14.4</v>
      </c>
      <c r="H21" s="140">
        <v>70</v>
      </c>
      <c r="I21" s="127">
        <f t="shared" si="0"/>
        <v>48</v>
      </c>
      <c r="J21" s="141">
        <v>16</v>
      </c>
      <c r="K21" s="129">
        <f>(H21*60)/(J21*7)</f>
        <v>37.5</v>
      </c>
      <c r="L21" s="142"/>
      <c r="M21" s="143"/>
      <c r="N21" s="144">
        <f>K21</f>
        <v>37.5</v>
      </c>
      <c r="O21" s="133">
        <f t="shared" si="2"/>
        <v>1</v>
      </c>
      <c r="P21" s="287"/>
      <c r="Q21" s="287"/>
      <c r="R21" s="287"/>
      <c r="S21" s="287"/>
      <c r="T21" s="287"/>
    </row>
    <row r="22" spans="1:20" ht="15">
      <c r="A22" s="134" t="s">
        <v>348</v>
      </c>
      <c r="B22" s="135">
        <v>15.45</v>
      </c>
      <c r="C22" s="136" t="s">
        <v>22</v>
      </c>
      <c r="D22" s="136" t="s">
        <v>401</v>
      </c>
      <c r="E22" s="137"/>
      <c r="F22" s="138">
        <v>15.38</v>
      </c>
      <c r="G22" s="139">
        <v>16.13</v>
      </c>
      <c r="H22" s="140">
        <v>35</v>
      </c>
      <c r="I22" s="127">
        <f t="shared" si="0"/>
        <v>48</v>
      </c>
      <c r="J22" s="141">
        <v>16</v>
      </c>
      <c r="K22" s="129">
        <f>(H22*60)/(J22*3)</f>
        <v>43.75</v>
      </c>
      <c r="L22" s="142">
        <f t="shared" si="1"/>
        <v>43.75</v>
      </c>
      <c r="M22" s="143"/>
      <c r="N22" s="144"/>
      <c r="O22" s="133">
        <f t="shared" si="2"/>
        <v>1</v>
      </c>
      <c r="P22" s="287"/>
      <c r="Q22" s="287"/>
      <c r="R22" s="287"/>
      <c r="S22" s="287"/>
      <c r="T22" s="287"/>
    </row>
    <row r="23" spans="1:20" ht="15">
      <c r="A23" s="134" t="s">
        <v>350</v>
      </c>
      <c r="B23" s="135">
        <v>16</v>
      </c>
      <c r="C23" s="136" t="s">
        <v>9</v>
      </c>
      <c r="D23" s="136" t="s">
        <v>398</v>
      </c>
      <c r="E23" s="137"/>
      <c r="F23" s="138">
        <v>16</v>
      </c>
      <c r="G23" s="139">
        <v>16.37</v>
      </c>
      <c r="H23" s="140">
        <v>37</v>
      </c>
      <c r="I23" s="127">
        <f t="shared" si="0"/>
        <v>45</v>
      </c>
      <c r="J23" s="141">
        <v>15</v>
      </c>
      <c r="K23" s="129">
        <f>(H23*60)/(J23*3)</f>
        <v>49.333333333333336</v>
      </c>
      <c r="L23" s="142">
        <f t="shared" si="1"/>
        <v>49.333333333333336</v>
      </c>
      <c r="M23" s="143"/>
      <c r="N23" s="144"/>
      <c r="O23" s="133">
        <f t="shared" si="2"/>
        <v>0.9375</v>
      </c>
      <c r="P23" s="287"/>
      <c r="Q23" s="287"/>
      <c r="R23" s="287"/>
      <c r="S23" s="287"/>
      <c r="T23" s="287"/>
    </row>
    <row r="24" spans="1:20" ht="15.75" thickBot="1">
      <c r="A24" s="145" t="s">
        <v>352</v>
      </c>
      <c r="B24" s="146">
        <v>16</v>
      </c>
      <c r="C24" s="147" t="s">
        <v>17</v>
      </c>
      <c r="D24" s="147" t="s">
        <v>402</v>
      </c>
      <c r="E24" s="148"/>
      <c r="F24" s="149">
        <v>15.45</v>
      </c>
      <c r="G24" s="150">
        <v>16.17</v>
      </c>
      <c r="H24" s="151">
        <v>32</v>
      </c>
      <c r="I24" s="127">
        <f t="shared" si="0"/>
        <v>48</v>
      </c>
      <c r="J24" s="152">
        <v>16</v>
      </c>
      <c r="K24" s="129">
        <f>(H24*60)/(J24*3)</f>
        <v>40</v>
      </c>
      <c r="L24" s="142"/>
      <c r="M24" s="143">
        <f>K24</f>
        <v>40</v>
      </c>
      <c r="N24" s="144"/>
      <c r="O24" s="133">
        <f t="shared" si="2"/>
        <v>1</v>
      </c>
      <c r="P24" s="287"/>
      <c r="Q24" s="287"/>
      <c r="R24" s="287"/>
      <c r="S24" s="287"/>
      <c r="T24" s="287"/>
    </row>
    <row r="25" spans="1:14" ht="15">
      <c r="A25" s="109"/>
      <c r="B25" s="153"/>
      <c r="C25" s="61"/>
      <c r="E25" s="61"/>
      <c r="F25" s="153"/>
      <c r="G25" s="153"/>
      <c r="H25" s="154">
        <f>AVERAGE(H3:H24)</f>
        <v>43.19047619047619</v>
      </c>
      <c r="I25" s="154"/>
      <c r="J25" s="155" t="s">
        <v>405</v>
      </c>
      <c r="K25" s="156">
        <f>AVERAGE(K3:K24)</f>
        <v>41.57201018935713</v>
      </c>
      <c r="L25" s="156">
        <f>AVERAGE(L3:L24)</f>
        <v>40.128787878787875</v>
      </c>
      <c r="M25" s="156">
        <f>AVERAGE(M3:M24)</f>
        <v>43.125</v>
      </c>
      <c r="N25" s="157">
        <f>AVERAGE(N3:N24)</f>
        <v>43.182591218305504</v>
      </c>
    </row>
    <row r="26" spans="1:14" ht="15">
      <c r="A26" s="109"/>
      <c r="B26" s="153"/>
      <c r="C26" s="61"/>
      <c r="E26" s="61"/>
      <c r="F26" s="153"/>
      <c r="G26" s="153"/>
      <c r="H26" s="158">
        <f>MAX(H3:H24)</f>
        <v>100</v>
      </c>
      <c r="I26" s="158"/>
      <c r="J26" s="159" t="s">
        <v>406</v>
      </c>
      <c r="K26" s="160">
        <f>MAX(K3:K24)</f>
        <v>60.77922077922078</v>
      </c>
      <c r="L26" s="160">
        <f>MAX(L3:L24)</f>
        <v>50</v>
      </c>
      <c r="M26" s="160">
        <f>MAX(M3:M24)</f>
        <v>50</v>
      </c>
      <c r="N26" s="160">
        <f>MAX(N3:N24)</f>
        <v>60.77922077922078</v>
      </c>
    </row>
    <row r="27" spans="1:14" ht="15.75" thickBot="1">
      <c r="A27" s="109"/>
      <c r="B27" s="153"/>
      <c r="C27" s="61"/>
      <c r="E27" s="61"/>
      <c r="F27" s="153"/>
      <c r="G27" s="153"/>
      <c r="H27" s="161">
        <f>MIN(H3:H24)</f>
        <v>25</v>
      </c>
      <c r="I27" s="161"/>
      <c r="J27" s="162" t="s">
        <v>407</v>
      </c>
      <c r="K27" s="163">
        <f>MIN(K3:K24)</f>
        <v>31.25</v>
      </c>
      <c r="L27" s="163">
        <f>MIN(L3:L24)</f>
        <v>31.25</v>
      </c>
      <c r="M27" s="163">
        <f>MIN(M3:M24)</f>
        <v>38.75</v>
      </c>
      <c r="N27" s="163">
        <f>MIN(N3:N24)</f>
        <v>32.857142857142854</v>
      </c>
    </row>
    <row r="28" spans="1:14" ht="15.75" thickBot="1">
      <c r="A28" s="109"/>
      <c r="B28" s="153"/>
      <c r="C28" s="61"/>
      <c r="E28" s="61"/>
      <c r="F28" s="153"/>
      <c r="G28" s="153"/>
      <c r="I28" s="164">
        <v>1</v>
      </c>
      <c r="J28" s="164">
        <v>0.75</v>
      </c>
      <c r="K28" s="129"/>
      <c r="L28" s="165"/>
      <c r="M28" s="165"/>
      <c r="N28" s="165"/>
    </row>
    <row r="29" spans="1:14" ht="21.75" thickBot="1">
      <c r="A29" s="109"/>
      <c r="B29" s="288" t="s">
        <v>408</v>
      </c>
      <c r="C29" s="288"/>
      <c r="D29" s="288"/>
      <c r="E29" s="288"/>
      <c r="F29" s="288"/>
      <c r="G29" s="288"/>
      <c r="H29" s="288"/>
      <c r="I29" s="288"/>
      <c r="J29" s="288"/>
      <c r="L29" s="289" t="s">
        <v>385</v>
      </c>
      <c r="M29" s="291" t="s">
        <v>386</v>
      </c>
      <c r="N29" s="293" t="s">
        <v>387</v>
      </c>
    </row>
    <row r="30" spans="1:20" ht="63.75" thickBot="1">
      <c r="A30" s="109"/>
      <c r="B30" s="110" t="s">
        <v>389</v>
      </c>
      <c r="C30" s="111" t="s">
        <v>1</v>
      </c>
      <c r="D30" s="111" t="s">
        <v>180</v>
      </c>
      <c r="E30" s="112"/>
      <c r="F30" s="113" t="s">
        <v>390</v>
      </c>
      <c r="G30" s="114" t="s">
        <v>391</v>
      </c>
      <c r="H30" s="115" t="s">
        <v>392</v>
      </c>
      <c r="I30" s="116" t="s">
        <v>393</v>
      </c>
      <c r="J30" s="117" t="s">
        <v>394</v>
      </c>
      <c r="K30" s="119" t="s">
        <v>409</v>
      </c>
      <c r="L30" s="290"/>
      <c r="M30" s="292" t="s">
        <v>396</v>
      </c>
      <c r="N30" s="294"/>
      <c r="P30" s="287" t="s">
        <v>410</v>
      </c>
      <c r="Q30" s="287"/>
      <c r="R30" s="287"/>
      <c r="S30" s="287"/>
      <c r="T30" s="287"/>
    </row>
    <row r="31" spans="1:20" ht="15">
      <c r="A31" s="120" t="s">
        <v>2</v>
      </c>
      <c r="B31" s="121">
        <v>10.3</v>
      </c>
      <c r="C31" s="122" t="s">
        <v>6</v>
      </c>
      <c r="D31" s="122" t="s">
        <v>411</v>
      </c>
      <c r="E31" s="123"/>
      <c r="F31" s="124">
        <v>10.3</v>
      </c>
      <c r="G31" s="125">
        <v>11.3</v>
      </c>
      <c r="H31" s="126">
        <v>60</v>
      </c>
      <c r="I31" s="166">
        <f>(16*4)*$I$28</f>
        <v>64</v>
      </c>
      <c r="J31" s="128" t="s">
        <v>412</v>
      </c>
      <c r="K31" s="129">
        <f>(H31*60)/(J4*4)</f>
        <v>56.25</v>
      </c>
      <c r="L31" s="130">
        <f>K31</f>
        <v>56.25</v>
      </c>
      <c r="M31" s="131"/>
      <c r="N31" s="167"/>
      <c r="O31" s="168">
        <f>16/16</f>
        <v>1</v>
      </c>
      <c r="P31" s="287"/>
      <c r="Q31" s="287"/>
      <c r="R31" s="287"/>
      <c r="S31" s="287"/>
      <c r="T31" s="287"/>
    </row>
    <row r="32" spans="1:20" ht="15">
      <c r="A32" s="134" t="s">
        <v>5</v>
      </c>
      <c r="B32" s="135">
        <v>11</v>
      </c>
      <c r="C32" s="136" t="s">
        <v>6</v>
      </c>
      <c r="D32" s="136" t="s">
        <v>304</v>
      </c>
      <c r="E32" s="137"/>
      <c r="F32" s="138">
        <v>10.5</v>
      </c>
      <c r="G32" s="139">
        <v>11.3</v>
      </c>
      <c r="H32" s="140">
        <v>40</v>
      </c>
      <c r="I32" s="169">
        <f>(J32*4)/$I$28</f>
        <v>60</v>
      </c>
      <c r="J32" s="141">
        <v>15</v>
      </c>
      <c r="K32" s="129">
        <f>(H32*60)/(J32*4)</f>
        <v>40</v>
      </c>
      <c r="L32" s="130">
        <f>K32</f>
        <v>40</v>
      </c>
      <c r="M32" s="143"/>
      <c r="N32" s="170"/>
      <c r="O32" s="168">
        <f aca="true" t="shared" si="3" ref="O32:O57">J32/16</f>
        <v>0.9375</v>
      </c>
      <c r="P32" s="287"/>
      <c r="Q32" s="287"/>
      <c r="R32" s="287"/>
      <c r="S32" s="287"/>
      <c r="T32" s="287"/>
    </row>
    <row r="33" spans="1:20" ht="15">
      <c r="A33" s="134" t="s">
        <v>8</v>
      </c>
      <c r="B33" s="135">
        <v>11</v>
      </c>
      <c r="C33" s="136" t="s">
        <v>22</v>
      </c>
      <c r="D33" s="136" t="s">
        <v>307</v>
      </c>
      <c r="E33" s="137"/>
      <c r="F33" s="138">
        <v>10.43</v>
      </c>
      <c r="G33" s="139">
        <v>11.17</v>
      </c>
      <c r="H33" s="140">
        <v>34</v>
      </c>
      <c r="I33" s="169">
        <f aca="true" t="shared" si="4" ref="I33:I57">(J33*4)/$I$28</f>
        <v>64</v>
      </c>
      <c r="J33" s="141">
        <v>16</v>
      </c>
      <c r="K33" s="129">
        <f>(H33*60)/(J33*4)</f>
        <v>31.875</v>
      </c>
      <c r="L33" s="130">
        <f>K33</f>
        <v>31.875</v>
      </c>
      <c r="M33" s="143"/>
      <c r="N33" s="170"/>
      <c r="O33" s="168">
        <f t="shared" si="3"/>
        <v>1</v>
      </c>
      <c r="P33" s="287"/>
      <c r="Q33" s="287"/>
      <c r="R33" s="287"/>
      <c r="S33" s="287"/>
      <c r="T33" s="287"/>
    </row>
    <row r="34" spans="1:20" ht="15">
      <c r="A34" s="134" t="s">
        <v>11</v>
      </c>
      <c r="B34" s="135">
        <v>11</v>
      </c>
      <c r="C34" s="136" t="s">
        <v>17</v>
      </c>
      <c r="D34" s="136" t="s">
        <v>411</v>
      </c>
      <c r="E34" s="137"/>
      <c r="F34" s="138">
        <v>11</v>
      </c>
      <c r="G34" s="139">
        <v>11.48</v>
      </c>
      <c r="H34" s="140">
        <v>48</v>
      </c>
      <c r="I34" s="169">
        <f>(16*4)/$I$28</f>
        <v>64</v>
      </c>
      <c r="J34" s="141" t="s">
        <v>412</v>
      </c>
      <c r="K34" s="129">
        <f>(H34*60)/(J6*4)</f>
        <v>51.42857142857143</v>
      </c>
      <c r="L34" s="130">
        <f>K34</f>
        <v>51.42857142857143</v>
      </c>
      <c r="M34" s="143"/>
      <c r="N34" s="170"/>
      <c r="O34" s="168">
        <f>16/16</f>
        <v>1</v>
      </c>
      <c r="P34" s="287"/>
      <c r="Q34" s="287"/>
      <c r="R34" s="287"/>
      <c r="S34" s="287"/>
      <c r="T34" s="287"/>
    </row>
    <row r="35" spans="1:20" ht="15">
      <c r="A35" s="134" t="s">
        <v>14</v>
      </c>
      <c r="B35" s="135">
        <v>11.3</v>
      </c>
      <c r="C35" s="136" t="s">
        <v>20</v>
      </c>
      <c r="D35" s="136" t="s">
        <v>307</v>
      </c>
      <c r="E35" s="137" t="s">
        <v>168</v>
      </c>
      <c r="F35" s="138">
        <v>11.2</v>
      </c>
      <c r="G35" s="139">
        <v>12.15</v>
      </c>
      <c r="H35" s="140">
        <v>55</v>
      </c>
      <c r="I35" s="171">
        <f>(J35*4)/$J$28</f>
        <v>42.666666666666664</v>
      </c>
      <c r="J35" s="141">
        <v>8</v>
      </c>
      <c r="K35" s="129">
        <f>(H35*60)/(J35*7)</f>
        <v>58.92857142857143</v>
      </c>
      <c r="L35" s="142"/>
      <c r="M35" s="143"/>
      <c r="N35" s="170">
        <f>K35</f>
        <v>58.92857142857143</v>
      </c>
      <c r="O35" s="168">
        <f>(J35+J36)/24</f>
        <v>0.625</v>
      </c>
      <c r="P35" s="287"/>
      <c r="Q35" s="287"/>
      <c r="R35" s="287"/>
      <c r="S35" s="287"/>
      <c r="T35" s="287"/>
    </row>
    <row r="36" spans="1:20" ht="15">
      <c r="A36" s="134" t="s">
        <v>14</v>
      </c>
      <c r="B36" s="135">
        <v>11.3</v>
      </c>
      <c r="C36" s="136" t="s">
        <v>20</v>
      </c>
      <c r="D36" s="136" t="s">
        <v>307</v>
      </c>
      <c r="E36" s="137" t="s">
        <v>169</v>
      </c>
      <c r="F36" s="138">
        <v>11.2</v>
      </c>
      <c r="G36" s="139">
        <v>11.45</v>
      </c>
      <c r="H36" s="140">
        <v>25</v>
      </c>
      <c r="I36" s="171">
        <f>(J36*4)/$J$28</f>
        <v>37.333333333333336</v>
      </c>
      <c r="J36" s="141">
        <v>7</v>
      </c>
      <c r="K36" s="129">
        <f>(H36*60)/(J36*7)</f>
        <v>30.612244897959183</v>
      </c>
      <c r="L36" s="142"/>
      <c r="M36" s="143"/>
      <c r="N36" s="170">
        <f>K36</f>
        <v>30.612244897959183</v>
      </c>
      <c r="O36" s="168"/>
      <c r="P36" s="287"/>
      <c r="Q36" s="287"/>
      <c r="R36" s="287"/>
      <c r="S36" s="287"/>
      <c r="T36" s="287"/>
    </row>
    <row r="37" spans="1:20" ht="15">
      <c r="A37" s="134" t="s">
        <v>16</v>
      </c>
      <c r="B37" s="135">
        <v>11.45</v>
      </c>
      <c r="C37" s="136" t="s">
        <v>25</v>
      </c>
      <c r="D37" s="136" t="s">
        <v>304</v>
      </c>
      <c r="E37" s="137"/>
      <c r="F37" s="138">
        <v>11.45</v>
      </c>
      <c r="G37" s="139">
        <v>12.4</v>
      </c>
      <c r="H37" s="140">
        <v>55</v>
      </c>
      <c r="I37" s="169">
        <f>(J37*4)/$J$28</f>
        <v>80</v>
      </c>
      <c r="J37" s="141">
        <v>15</v>
      </c>
      <c r="K37" s="129">
        <f>(H37*60)/(J37*4)</f>
        <v>55</v>
      </c>
      <c r="L37" s="142"/>
      <c r="M37" s="143">
        <f>K37</f>
        <v>55</v>
      </c>
      <c r="N37" s="170"/>
      <c r="O37" s="168">
        <f t="shared" si="3"/>
        <v>0.9375</v>
      </c>
      <c r="P37" s="287"/>
      <c r="Q37" s="287"/>
      <c r="R37" s="287"/>
      <c r="S37" s="287"/>
      <c r="T37" s="287"/>
    </row>
    <row r="38" spans="1:20" ht="15">
      <c r="A38" s="134" t="s">
        <v>19</v>
      </c>
      <c r="B38" s="135">
        <v>12</v>
      </c>
      <c r="C38" s="136" t="s">
        <v>3</v>
      </c>
      <c r="D38" s="136" t="s">
        <v>304</v>
      </c>
      <c r="E38" s="137" t="s">
        <v>168</v>
      </c>
      <c r="F38" s="138">
        <v>12</v>
      </c>
      <c r="G38" s="139">
        <v>13.11</v>
      </c>
      <c r="H38" s="140">
        <v>71</v>
      </c>
      <c r="I38" s="169">
        <f>(J38*4)/$J$28</f>
        <v>64</v>
      </c>
      <c r="J38" s="141">
        <v>12</v>
      </c>
      <c r="K38" s="129">
        <f>(H38*60)/(J38*7)</f>
        <v>50.714285714285715</v>
      </c>
      <c r="L38" s="142"/>
      <c r="M38" s="143"/>
      <c r="N38" s="170">
        <f>K38</f>
        <v>50.714285714285715</v>
      </c>
      <c r="O38" s="168">
        <f t="shared" si="3"/>
        <v>0.75</v>
      </c>
      <c r="P38" s="287"/>
      <c r="Q38" s="287"/>
      <c r="R38" s="287"/>
      <c r="S38" s="287"/>
      <c r="T38" s="287"/>
    </row>
    <row r="39" spans="1:20" ht="15">
      <c r="A39" s="134" t="s">
        <v>19</v>
      </c>
      <c r="B39" s="135">
        <v>12</v>
      </c>
      <c r="C39" s="136" t="s">
        <v>3</v>
      </c>
      <c r="D39" s="136" t="s">
        <v>304</v>
      </c>
      <c r="E39" s="137" t="s">
        <v>169</v>
      </c>
      <c r="F39" s="138">
        <v>12</v>
      </c>
      <c r="G39" s="139">
        <v>12.55</v>
      </c>
      <c r="H39" s="140">
        <v>55</v>
      </c>
      <c r="I39" s="169">
        <f t="shared" si="4"/>
        <v>48</v>
      </c>
      <c r="J39" s="141">
        <v>12</v>
      </c>
      <c r="K39" s="129">
        <f>(H39*60)/(J39*7)</f>
        <v>39.285714285714285</v>
      </c>
      <c r="L39" s="142"/>
      <c r="M39" s="143"/>
      <c r="N39" s="170">
        <f>K39</f>
        <v>39.285714285714285</v>
      </c>
      <c r="O39" s="168">
        <f t="shared" si="3"/>
        <v>0.75</v>
      </c>
      <c r="P39" s="287"/>
      <c r="Q39" s="287"/>
      <c r="R39" s="287"/>
      <c r="S39" s="287"/>
      <c r="T39" s="287"/>
    </row>
    <row r="40" spans="1:20" ht="15">
      <c r="A40" s="134" t="s">
        <v>21</v>
      </c>
      <c r="B40" s="135">
        <v>12</v>
      </c>
      <c r="C40" s="136" t="s">
        <v>12</v>
      </c>
      <c r="D40" s="136" t="s">
        <v>304</v>
      </c>
      <c r="E40" s="137"/>
      <c r="F40" s="138">
        <v>12</v>
      </c>
      <c r="G40" s="139">
        <v>12.32</v>
      </c>
      <c r="H40" s="140">
        <v>32</v>
      </c>
      <c r="I40" s="169">
        <f t="shared" si="4"/>
        <v>64</v>
      </c>
      <c r="J40" s="141">
        <v>16</v>
      </c>
      <c r="K40" s="129">
        <f>(H40*60)/(J40*4)</f>
        <v>30</v>
      </c>
      <c r="L40" s="142">
        <f>K40</f>
        <v>30</v>
      </c>
      <c r="M40" s="143"/>
      <c r="N40" s="170"/>
      <c r="O40" s="168">
        <f t="shared" si="3"/>
        <v>1</v>
      </c>
      <c r="P40" s="287"/>
      <c r="Q40" s="287"/>
      <c r="R40" s="287"/>
      <c r="S40" s="287"/>
      <c r="T40" s="287"/>
    </row>
    <row r="41" spans="1:15" ht="15">
      <c r="A41" s="134" t="s">
        <v>24</v>
      </c>
      <c r="B41" s="135">
        <v>12.45</v>
      </c>
      <c r="C41" s="136" t="s">
        <v>6</v>
      </c>
      <c r="D41" s="136" t="s">
        <v>307</v>
      </c>
      <c r="E41" s="137"/>
      <c r="F41" s="138">
        <v>12.45</v>
      </c>
      <c r="G41" s="139">
        <v>13.25</v>
      </c>
      <c r="H41" s="140">
        <v>40</v>
      </c>
      <c r="I41" s="169">
        <f t="shared" si="4"/>
        <v>64</v>
      </c>
      <c r="J41" s="141">
        <v>16</v>
      </c>
      <c r="K41" s="129">
        <f>(H41*60)/(J41*4)</f>
        <v>37.5</v>
      </c>
      <c r="L41" s="142">
        <f>K41</f>
        <v>37.5</v>
      </c>
      <c r="M41" s="143"/>
      <c r="N41" s="170"/>
      <c r="O41" s="168">
        <f t="shared" si="3"/>
        <v>1</v>
      </c>
    </row>
    <row r="42" spans="1:15" ht="15">
      <c r="A42" s="134" t="s">
        <v>27</v>
      </c>
      <c r="B42" s="135">
        <v>12.45</v>
      </c>
      <c r="C42" s="136" t="s">
        <v>22</v>
      </c>
      <c r="D42" s="136" t="s">
        <v>413</v>
      </c>
      <c r="E42" s="137"/>
      <c r="F42" s="138">
        <v>12.45</v>
      </c>
      <c r="G42" s="139">
        <v>12.58</v>
      </c>
      <c r="H42" s="140">
        <v>13</v>
      </c>
      <c r="I42" s="169">
        <f t="shared" si="4"/>
        <v>32</v>
      </c>
      <c r="J42" s="141">
        <v>8</v>
      </c>
      <c r="K42" s="172">
        <f>(H42*60)/(J42*4)</f>
        <v>24.375</v>
      </c>
      <c r="L42" s="142">
        <f>K42</f>
        <v>24.375</v>
      </c>
      <c r="M42" s="143"/>
      <c r="N42" s="170"/>
      <c r="O42" s="168">
        <f>J42/8</f>
        <v>1</v>
      </c>
    </row>
    <row r="43" spans="1:15" ht="15">
      <c r="A43" s="134" t="s">
        <v>29</v>
      </c>
      <c r="B43" s="135">
        <v>13</v>
      </c>
      <c r="C43" s="136" t="s">
        <v>17</v>
      </c>
      <c r="D43" s="136" t="s">
        <v>307</v>
      </c>
      <c r="E43" s="137"/>
      <c r="F43" s="138">
        <v>12.5</v>
      </c>
      <c r="G43" s="139">
        <v>13.34</v>
      </c>
      <c r="H43" s="140">
        <v>44</v>
      </c>
      <c r="I43" s="169">
        <f t="shared" si="4"/>
        <v>64</v>
      </c>
      <c r="J43" s="141">
        <v>16</v>
      </c>
      <c r="K43" s="129">
        <f>(H43*60)/(J43*4)</f>
        <v>41.25</v>
      </c>
      <c r="L43" s="142"/>
      <c r="M43" s="143">
        <f>K4</f>
        <v>33.75</v>
      </c>
      <c r="N43" s="170"/>
      <c r="O43" s="168">
        <f t="shared" si="3"/>
        <v>1</v>
      </c>
    </row>
    <row r="44" spans="1:15" ht="15">
      <c r="A44" s="134" t="s">
        <v>31</v>
      </c>
      <c r="B44" s="135">
        <v>13.35</v>
      </c>
      <c r="C44" s="136" t="s">
        <v>12</v>
      </c>
      <c r="D44" s="136" t="s">
        <v>414</v>
      </c>
      <c r="E44" s="137"/>
      <c r="F44" s="138">
        <v>13.35</v>
      </c>
      <c r="G44" s="139">
        <v>14.11</v>
      </c>
      <c r="H44" s="140">
        <v>36</v>
      </c>
      <c r="I44" s="169">
        <f>(16*4)/$I$28</f>
        <v>64</v>
      </c>
      <c r="J44" s="141" t="s">
        <v>412</v>
      </c>
      <c r="K44" s="129">
        <f>(H44*60)/(16*3)</f>
        <v>45</v>
      </c>
      <c r="L44" s="142">
        <f>K44</f>
        <v>45</v>
      </c>
      <c r="M44" s="143"/>
      <c r="N44" s="170"/>
      <c r="O44" s="168">
        <f>16/16</f>
        <v>1</v>
      </c>
    </row>
    <row r="45" spans="1:15" ht="15">
      <c r="A45" s="134" t="s">
        <v>32</v>
      </c>
      <c r="B45" s="135">
        <v>13.45</v>
      </c>
      <c r="C45" s="136" t="s">
        <v>25</v>
      </c>
      <c r="D45" s="136" t="s">
        <v>411</v>
      </c>
      <c r="E45" s="137"/>
      <c r="F45" s="138">
        <v>13.45</v>
      </c>
      <c r="G45" s="139">
        <v>14.53</v>
      </c>
      <c r="H45" s="140">
        <v>68</v>
      </c>
      <c r="I45" s="169">
        <f>(16*4)/$I$28</f>
        <v>64</v>
      </c>
      <c r="J45" s="141" t="s">
        <v>412</v>
      </c>
      <c r="K45" s="129">
        <f>(H45*60)/(16*4)</f>
        <v>63.75</v>
      </c>
      <c r="L45" s="142"/>
      <c r="M45" s="143">
        <f>K45</f>
        <v>63.75</v>
      </c>
      <c r="N45" s="170"/>
      <c r="O45" s="168">
        <f>16/16</f>
        <v>1</v>
      </c>
    </row>
    <row r="46" spans="1:15" ht="15">
      <c r="A46" s="134" t="s">
        <v>33</v>
      </c>
      <c r="B46" s="135">
        <v>14</v>
      </c>
      <c r="C46" s="136" t="s">
        <v>22</v>
      </c>
      <c r="D46" s="136" t="s">
        <v>304</v>
      </c>
      <c r="E46" s="137"/>
      <c r="F46" s="138">
        <v>13.5</v>
      </c>
      <c r="G46" s="139">
        <v>14.15</v>
      </c>
      <c r="H46" s="140">
        <v>25</v>
      </c>
      <c r="I46" s="169">
        <f t="shared" si="4"/>
        <v>64</v>
      </c>
      <c r="J46" s="141">
        <v>16</v>
      </c>
      <c r="K46" s="172">
        <f>(H46*60)/(J46*4)</f>
        <v>23.4375</v>
      </c>
      <c r="L46" s="142">
        <f>K46</f>
        <v>23.4375</v>
      </c>
      <c r="M46" s="143"/>
      <c r="N46" s="170"/>
      <c r="O46" s="168">
        <f t="shared" si="3"/>
        <v>1</v>
      </c>
    </row>
    <row r="47" spans="1:15" ht="15">
      <c r="A47" s="134" t="s">
        <v>34</v>
      </c>
      <c r="B47" s="135">
        <v>14.15</v>
      </c>
      <c r="C47" s="136" t="s">
        <v>9</v>
      </c>
      <c r="D47" s="136" t="s">
        <v>411</v>
      </c>
      <c r="E47" s="137"/>
      <c r="F47" s="138">
        <v>14.15</v>
      </c>
      <c r="G47" s="139">
        <v>15.07</v>
      </c>
      <c r="H47" s="140">
        <v>52</v>
      </c>
      <c r="I47" s="169">
        <f>(16*4)/$I$28</f>
        <v>64</v>
      </c>
      <c r="J47" s="141" t="s">
        <v>412</v>
      </c>
      <c r="K47" s="129">
        <f>(H47*60)/(16*4)</f>
        <v>48.75</v>
      </c>
      <c r="L47" s="142">
        <f>K47</f>
        <v>48.75</v>
      </c>
      <c r="M47" s="143" t="s">
        <v>415</v>
      </c>
      <c r="N47" s="170" t="s">
        <v>415</v>
      </c>
      <c r="O47" s="168">
        <f>16/16</f>
        <v>1</v>
      </c>
    </row>
    <row r="48" spans="1:15" ht="15">
      <c r="A48" s="134" t="s">
        <v>339</v>
      </c>
      <c r="B48" s="135">
        <v>14.3</v>
      </c>
      <c r="C48" s="136" t="s">
        <v>20</v>
      </c>
      <c r="D48" s="136" t="s">
        <v>304</v>
      </c>
      <c r="E48" s="137" t="s">
        <v>168</v>
      </c>
      <c r="F48" s="138">
        <v>14.3</v>
      </c>
      <c r="G48" s="139">
        <v>15.57</v>
      </c>
      <c r="H48" s="140">
        <v>77</v>
      </c>
      <c r="I48" s="169">
        <f>(J48*4)/$J$28</f>
        <v>48</v>
      </c>
      <c r="J48" s="141">
        <v>9</v>
      </c>
      <c r="K48" s="129">
        <f>(H48*60)/(J48*7)</f>
        <v>73.33333333333333</v>
      </c>
      <c r="L48" s="142"/>
      <c r="M48" s="143"/>
      <c r="N48" s="170">
        <f>K48</f>
        <v>73.33333333333333</v>
      </c>
      <c r="O48" s="168">
        <f>(J48+J49)/24</f>
        <v>0.7916666666666666</v>
      </c>
    </row>
    <row r="49" spans="1:15" ht="15">
      <c r="A49" s="134" t="s">
        <v>339</v>
      </c>
      <c r="B49" s="135">
        <v>14.3</v>
      </c>
      <c r="C49" s="136" t="s">
        <v>20</v>
      </c>
      <c r="D49" s="136" t="s">
        <v>304</v>
      </c>
      <c r="E49" s="137" t="s">
        <v>169</v>
      </c>
      <c r="F49" s="138">
        <v>15.15</v>
      </c>
      <c r="G49" s="139" t="s">
        <v>404</v>
      </c>
      <c r="H49" s="140"/>
      <c r="I49" s="171">
        <f>(J49*4)/$J$28</f>
        <v>53.333333333333336</v>
      </c>
      <c r="J49" s="141">
        <v>10</v>
      </c>
      <c r="K49" s="129" t="s">
        <v>415</v>
      </c>
      <c r="L49" s="142"/>
      <c r="M49" s="143"/>
      <c r="N49" s="170"/>
      <c r="O49" s="168"/>
    </row>
    <row r="50" spans="1:15" ht="15">
      <c r="A50" s="134" t="s">
        <v>341</v>
      </c>
      <c r="B50" s="135">
        <v>15</v>
      </c>
      <c r="C50" s="136" t="s">
        <v>17</v>
      </c>
      <c r="D50" s="136" t="s">
        <v>304</v>
      </c>
      <c r="E50" s="137"/>
      <c r="F50" s="138">
        <v>15</v>
      </c>
      <c r="G50" s="139">
        <v>15.35</v>
      </c>
      <c r="H50" s="140">
        <v>35</v>
      </c>
      <c r="I50" s="169">
        <f t="shared" si="4"/>
        <v>64</v>
      </c>
      <c r="J50" s="141">
        <v>16</v>
      </c>
      <c r="K50" s="129">
        <f>(H50*60)/(J50*4)</f>
        <v>32.8125</v>
      </c>
      <c r="L50" s="142"/>
      <c r="M50" s="143">
        <f>K50</f>
        <v>32.8125</v>
      </c>
      <c r="N50" s="170"/>
      <c r="O50" s="168">
        <f t="shared" si="3"/>
        <v>1</v>
      </c>
    </row>
    <row r="51" spans="1:15" ht="15">
      <c r="A51" s="134" t="s">
        <v>343</v>
      </c>
      <c r="B51" s="135">
        <v>15</v>
      </c>
      <c r="C51" s="136" t="s">
        <v>3</v>
      </c>
      <c r="D51" s="136" t="s">
        <v>307</v>
      </c>
      <c r="E51" s="137" t="s">
        <v>168</v>
      </c>
      <c r="F51" s="138">
        <v>15</v>
      </c>
      <c r="G51" s="139" t="s">
        <v>404</v>
      </c>
      <c r="H51" s="140"/>
      <c r="I51" s="171">
        <f>(J51*4)/$J$28</f>
        <v>58.666666666666664</v>
      </c>
      <c r="J51" s="141">
        <v>11</v>
      </c>
      <c r="K51" s="129"/>
      <c r="L51" s="142"/>
      <c r="M51" s="143"/>
      <c r="N51" s="170"/>
      <c r="O51" s="168">
        <f t="shared" si="3"/>
        <v>0.6875</v>
      </c>
    </row>
    <row r="52" spans="1:15" ht="15">
      <c r="A52" s="134" t="s">
        <v>343</v>
      </c>
      <c r="B52" s="135">
        <v>15</v>
      </c>
      <c r="C52" s="136" t="s">
        <v>3</v>
      </c>
      <c r="D52" s="136" t="s">
        <v>307</v>
      </c>
      <c r="E52" s="137" t="s">
        <v>169</v>
      </c>
      <c r="F52" s="138">
        <v>15</v>
      </c>
      <c r="G52" s="139" t="s">
        <v>404</v>
      </c>
      <c r="H52" s="140"/>
      <c r="I52" s="169">
        <f>(J52*4)/$J$28</f>
        <v>64</v>
      </c>
      <c r="J52" s="141">
        <v>12</v>
      </c>
      <c r="K52" s="129"/>
      <c r="L52" s="142"/>
      <c r="M52" s="143"/>
      <c r="N52" s="170"/>
      <c r="O52" s="168">
        <f t="shared" si="3"/>
        <v>0.75</v>
      </c>
    </row>
    <row r="53" spans="1:15" ht="15">
      <c r="A53" s="134" t="s">
        <v>345</v>
      </c>
      <c r="B53" s="135">
        <v>15.1</v>
      </c>
      <c r="C53" s="136" t="s">
        <v>12</v>
      </c>
      <c r="D53" s="136" t="s">
        <v>307</v>
      </c>
      <c r="E53" s="137"/>
      <c r="F53" s="138">
        <v>15.1</v>
      </c>
      <c r="G53" s="139">
        <v>15.45</v>
      </c>
      <c r="H53" s="140">
        <v>35</v>
      </c>
      <c r="I53" s="169">
        <f t="shared" si="4"/>
        <v>64</v>
      </c>
      <c r="J53" s="141">
        <v>16</v>
      </c>
      <c r="K53" s="129">
        <f>(H53*60)/(J53*4)</f>
        <v>32.8125</v>
      </c>
      <c r="L53" s="142">
        <f>K53</f>
        <v>32.8125</v>
      </c>
      <c r="M53" s="143"/>
      <c r="N53" s="170"/>
      <c r="O53" s="168">
        <f t="shared" si="3"/>
        <v>1</v>
      </c>
    </row>
    <row r="54" spans="1:15" ht="15">
      <c r="A54" s="134" t="s">
        <v>348</v>
      </c>
      <c r="B54" s="135">
        <v>15.45</v>
      </c>
      <c r="C54" s="136" t="s">
        <v>22</v>
      </c>
      <c r="D54" s="136" t="s">
        <v>416</v>
      </c>
      <c r="E54" s="137"/>
      <c r="F54" s="138">
        <v>15.45</v>
      </c>
      <c r="G54" s="139">
        <v>16.05</v>
      </c>
      <c r="H54" s="140">
        <v>20</v>
      </c>
      <c r="I54" s="169">
        <f t="shared" si="4"/>
        <v>32</v>
      </c>
      <c r="J54" s="141">
        <v>8</v>
      </c>
      <c r="K54" s="129">
        <f>(H54*60)/(J54*4)</f>
        <v>37.5</v>
      </c>
      <c r="L54" s="142">
        <f>K54</f>
        <v>37.5</v>
      </c>
      <c r="M54" s="143"/>
      <c r="N54" s="170"/>
      <c r="O54" s="168">
        <f>J54/8</f>
        <v>1</v>
      </c>
    </row>
    <row r="55" spans="1:15" ht="15">
      <c r="A55" s="134" t="s">
        <v>350</v>
      </c>
      <c r="B55" s="135">
        <v>15.45</v>
      </c>
      <c r="C55" s="136" t="s">
        <v>25</v>
      </c>
      <c r="D55" s="136" t="s">
        <v>307</v>
      </c>
      <c r="E55" s="137"/>
      <c r="F55" s="138">
        <v>15.45</v>
      </c>
      <c r="G55" s="139">
        <v>16.4</v>
      </c>
      <c r="H55" s="140">
        <v>55</v>
      </c>
      <c r="I55" s="169">
        <f t="shared" si="4"/>
        <v>56</v>
      </c>
      <c r="J55" s="141">
        <v>14</v>
      </c>
      <c r="K55" s="129">
        <f>(H55*60)/(J55*4)</f>
        <v>58.92857142857143</v>
      </c>
      <c r="L55" s="142"/>
      <c r="M55" s="143">
        <f>K55</f>
        <v>58.92857142857143</v>
      </c>
      <c r="N55" s="170"/>
      <c r="O55" s="168">
        <f t="shared" si="3"/>
        <v>0.875</v>
      </c>
    </row>
    <row r="56" spans="1:15" ht="15">
      <c r="A56" s="134" t="s">
        <v>352</v>
      </c>
      <c r="B56" s="135">
        <v>15.5</v>
      </c>
      <c r="C56" s="136" t="s">
        <v>9</v>
      </c>
      <c r="D56" s="136" t="s">
        <v>307</v>
      </c>
      <c r="E56" s="137"/>
      <c r="F56" s="138">
        <v>15.46</v>
      </c>
      <c r="G56" s="139">
        <v>16.3</v>
      </c>
      <c r="H56" s="140">
        <v>44</v>
      </c>
      <c r="I56" s="169">
        <f t="shared" si="4"/>
        <v>64</v>
      </c>
      <c r="J56" s="141">
        <v>16</v>
      </c>
      <c r="K56" s="129">
        <f>(H56*60)/(J56*4)</f>
        <v>41.25</v>
      </c>
      <c r="L56" s="142">
        <f>J56</f>
        <v>16</v>
      </c>
      <c r="M56" s="143"/>
      <c r="N56" s="170"/>
      <c r="O56" s="168">
        <f t="shared" si="3"/>
        <v>1</v>
      </c>
    </row>
    <row r="57" spans="1:15" ht="15.75" thickBot="1">
      <c r="A57" s="145" t="s">
        <v>356</v>
      </c>
      <c r="B57" s="146">
        <v>16.15</v>
      </c>
      <c r="C57" s="147" t="s">
        <v>9</v>
      </c>
      <c r="D57" s="147" t="s">
        <v>304</v>
      </c>
      <c r="E57" s="148"/>
      <c r="F57" s="149">
        <v>16.05</v>
      </c>
      <c r="G57" s="150">
        <v>16.4</v>
      </c>
      <c r="H57" s="173">
        <v>35</v>
      </c>
      <c r="I57" s="169">
        <f t="shared" si="4"/>
        <v>64</v>
      </c>
      <c r="J57" s="174">
        <v>16</v>
      </c>
      <c r="K57" s="129">
        <f>(H57*60)/(J57*4)</f>
        <v>32.8125</v>
      </c>
      <c r="L57" s="142">
        <f>J57</f>
        <v>16</v>
      </c>
      <c r="M57" s="175"/>
      <c r="N57" s="176"/>
      <c r="O57" s="168">
        <f t="shared" si="3"/>
        <v>1</v>
      </c>
    </row>
    <row r="58" spans="1:14" ht="15">
      <c r="A58" s="109"/>
      <c r="B58" s="153"/>
      <c r="C58" s="61"/>
      <c r="E58" s="61"/>
      <c r="F58" s="153"/>
      <c r="G58" s="153"/>
      <c r="H58" s="177">
        <f>AVERAGE(H31:H57)</f>
        <v>43.916666666666664</v>
      </c>
      <c r="I58" s="178"/>
      <c r="J58" s="179" t="s">
        <v>405</v>
      </c>
      <c r="K58" s="156">
        <f>AVERAGE(K31:K57)</f>
        <v>43.23359552154195</v>
      </c>
      <c r="L58" s="156">
        <f>AVERAGE(L31:L57)</f>
        <v>35.066326530612244</v>
      </c>
      <c r="M58" s="156">
        <f>AVERAGE(M31:M57)</f>
        <v>48.84821428571429</v>
      </c>
      <c r="N58" s="157">
        <f>AVERAGE(N31:N57)</f>
        <v>50.574829931972786</v>
      </c>
    </row>
    <row r="59" spans="1:14" ht="15">
      <c r="A59" s="109"/>
      <c r="B59" s="153"/>
      <c r="C59" s="61"/>
      <c r="E59" s="61"/>
      <c r="F59" s="153"/>
      <c r="G59" s="153"/>
      <c r="H59" s="180">
        <f>MAX(H31:H57)</f>
        <v>77</v>
      </c>
      <c r="I59" s="181"/>
      <c r="J59" s="182" t="s">
        <v>406</v>
      </c>
      <c r="K59" s="160">
        <f>MAX(K31:K57)</f>
        <v>73.33333333333333</v>
      </c>
      <c r="L59" s="160">
        <f>MAX(L31:L57)</f>
        <v>56.25</v>
      </c>
      <c r="M59" s="160">
        <f>MAX(M31:M57)</f>
        <v>63.75</v>
      </c>
      <c r="N59" s="183">
        <f>MAX(N31:N57)</f>
        <v>73.33333333333333</v>
      </c>
    </row>
    <row r="60" spans="1:14" ht="15.75" thickBot="1">
      <c r="A60" s="109"/>
      <c r="B60" s="153"/>
      <c r="C60" s="61"/>
      <c r="E60" s="61"/>
      <c r="F60" s="153"/>
      <c r="G60" s="153"/>
      <c r="H60" s="184">
        <f>MIN(H31:H57)</f>
        <v>13</v>
      </c>
      <c r="I60" s="185"/>
      <c r="J60" s="186" t="s">
        <v>407</v>
      </c>
      <c r="K60" s="163">
        <f>MIN(K31:K57)</f>
        <v>23.4375</v>
      </c>
      <c r="L60" s="163">
        <f>MIN(L31:L57)</f>
        <v>16</v>
      </c>
      <c r="M60" s="163">
        <f>MIN(M31:M57)</f>
        <v>32.8125</v>
      </c>
      <c r="N60" s="187">
        <f>MIN(N31:N57)</f>
        <v>30.612244897959183</v>
      </c>
    </row>
  </sheetData>
  <sheetProtection/>
  <mergeCells count="11">
    <mergeCell ref="B1:J1"/>
    <mergeCell ref="L1:L2"/>
    <mergeCell ref="M1:M2"/>
    <mergeCell ref="N1:N2"/>
    <mergeCell ref="O1:O2"/>
    <mergeCell ref="P3:T24"/>
    <mergeCell ref="B29:J29"/>
    <mergeCell ref="L29:L30"/>
    <mergeCell ref="M29:M30"/>
    <mergeCell ref="N29:N30"/>
    <mergeCell ref="P30:T4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Q29"/>
  <sheetViews>
    <sheetView zoomScalePageLayoutView="0" workbookViewId="0" topLeftCell="A1">
      <selection activeCell="AP10" sqref="AP10"/>
    </sheetView>
  </sheetViews>
  <sheetFormatPr defaultColWidth="9.140625" defaultRowHeight="13.5" customHeight="1"/>
  <cols>
    <col min="2" max="2" width="4.00390625" style="0" bestFit="1" customWidth="1"/>
    <col min="3" max="3" width="8.00390625" style="0" bestFit="1" customWidth="1"/>
    <col min="4" max="4" width="16.140625" style="0" customWidth="1"/>
    <col min="5" max="5" width="5.57421875" style="0" bestFit="1" customWidth="1"/>
    <col min="6" max="6" width="4.28125" style="0" bestFit="1" customWidth="1"/>
    <col min="7" max="95" width="2.7109375" style="0" customWidth="1"/>
  </cols>
  <sheetData>
    <row r="1" spans="1:93" ht="13.5" customHeight="1" thickBot="1">
      <c r="A1" s="61"/>
      <c r="B1" s="188"/>
      <c r="D1" s="189"/>
      <c r="E1" s="189"/>
      <c r="F1" s="189"/>
      <c r="G1" s="189"/>
      <c r="H1" s="189">
        <v>10</v>
      </c>
      <c r="I1" s="189"/>
      <c r="J1" s="189"/>
      <c r="K1" s="189"/>
      <c r="L1" s="189"/>
      <c r="M1" s="189"/>
      <c r="N1" s="189"/>
      <c r="O1" s="189"/>
      <c r="P1" s="189"/>
      <c r="Q1" s="189"/>
      <c r="R1" s="189"/>
      <c r="S1" s="189"/>
      <c r="T1" s="189">
        <v>11</v>
      </c>
      <c r="U1" s="189"/>
      <c r="V1" s="189"/>
      <c r="W1" s="189"/>
      <c r="X1" s="189"/>
      <c r="Y1" s="189"/>
      <c r="Z1" s="189"/>
      <c r="AA1" s="189"/>
      <c r="AB1" s="189"/>
      <c r="AC1" s="189"/>
      <c r="AD1" s="189"/>
      <c r="AE1" s="189"/>
      <c r="AF1" s="189">
        <v>12</v>
      </c>
      <c r="AG1" s="189"/>
      <c r="AH1" s="189"/>
      <c r="AI1" s="189"/>
      <c r="AJ1" s="189"/>
      <c r="AK1" s="189"/>
      <c r="AL1" s="189"/>
      <c r="AM1" s="189"/>
      <c r="AN1" s="189"/>
      <c r="AO1" s="189"/>
      <c r="AP1" s="189"/>
      <c r="AQ1" s="189"/>
      <c r="AR1" s="189">
        <v>13</v>
      </c>
      <c r="AS1" s="189"/>
      <c r="AT1" s="189"/>
      <c r="AU1" s="189"/>
      <c r="AV1" s="189"/>
      <c r="AW1" s="189"/>
      <c r="AX1" s="189"/>
      <c r="AY1" s="189"/>
      <c r="AZ1" s="189"/>
      <c r="BA1" s="190"/>
      <c r="BB1" s="190"/>
      <c r="BC1" s="190"/>
      <c r="BD1" s="189">
        <v>14</v>
      </c>
      <c r="BE1" s="189"/>
      <c r="BF1" s="189"/>
      <c r="BG1" s="189"/>
      <c r="BH1" s="189"/>
      <c r="BI1" s="189"/>
      <c r="BJ1" s="189"/>
      <c r="BK1" s="189"/>
      <c r="BL1" s="189"/>
      <c r="BM1" s="189"/>
      <c r="BN1" s="189"/>
      <c r="BO1" s="189"/>
      <c r="BP1" s="189">
        <v>15</v>
      </c>
      <c r="BQ1" s="189"/>
      <c r="BR1" s="189"/>
      <c r="BS1" s="190"/>
      <c r="BT1" s="190"/>
      <c r="CB1" s="189">
        <v>16</v>
      </c>
      <c r="CC1" s="189"/>
      <c r="CD1" s="189"/>
      <c r="CE1" s="189"/>
      <c r="CF1" s="189"/>
      <c r="CG1" s="189"/>
      <c r="CH1" s="189"/>
      <c r="CI1" s="189"/>
      <c r="CJ1" s="189"/>
      <c r="CK1" s="189"/>
      <c r="CL1" s="189"/>
      <c r="CM1" s="189"/>
      <c r="CN1" s="189">
        <v>17</v>
      </c>
      <c r="CO1" s="189"/>
    </row>
    <row r="2" spans="2:95" ht="13.5" customHeight="1" thickBot="1">
      <c r="B2" s="191"/>
      <c r="D2" s="189"/>
      <c r="E2" s="189"/>
      <c r="F2" s="189">
        <v>15</v>
      </c>
      <c r="G2" s="189">
        <v>20</v>
      </c>
      <c r="H2" s="189">
        <v>0</v>
      </c>
      <c r="I2" s="189">
        <v>5</v>
      </c>
      <c r="J2" s="189">
        <v>10</v>
      </c>
      <c r="K2" s="189">
        <v>15</v>
      </c>
      <c r="L2" s="189">
        <v>20</v>
      </c>
      <c r="M2" s="189">
        <v>25</v>
      </c>
      <c r="N2" s="189">
        <v>30</v>
      </c>
      <c r="O2" s="189">
        <v>35</v>
      </c>
      <c r="P2" s="189">
        <v>40</v>
      </c>
      <c r="Q2" s="189">
        <v>45</v>
      </c>
      <c r="R2" s="189">
        <v>50</v>
      </c>
      <c r="S2" s="189">
        <v>55</v>
      </c>
      <c r="T2" s="189">
        <v>0</v>
      </c>
      <c r="U2" s="189">
        <v>5</v>
      </c>
      <c r="V2" s="189">
        <v>10</v>
      </c>
      <c r="W2" s="189">
        <v>15</v>
      </c>
      <c r="X2" s="189">
        <v>20</v>
      </c>
      <c r="Y2" s="189">
        <v>25</v>
      </c>
      <c r="Z2" s="189">
        <v>30</v>
      </c>
      <c r="AA2" s="189">
        <v>35</v>
      </c>
      <c r="AB2" s="189">
        <v>40</v>
      </c>
      <c r="AC2" s="189">
        <v>45</v>
      </c>
      <c r="AD2" s="189">
        <v>50</v>
      </c>
      <c r="AE2" s="189">
        <v>55</v>
      </c>
      <c r="AF2" s="189">
        <v>0</v>
      </c>
      <c r="AG2" s="189">
        <v>5</v>
      </c>
      <c r="AH2" s="189">
        <v>10</v>
      </c>
      <c r="AI2" s="189">
        <v>15</v>
      </c>
      <c r="AJ2" s="189">
        <v>20</v>
      </c>
      <c r="AK2" s="189">
        <v>25</v>
      </c>
      <c r="AL2" s="189">
        <v>30</v>
      </c>
      <c r="AM2" s="189">
        <v>35</v>
      </c>
      <c r="AN2" s="189">
        <v>40</v>
      </c>
      <c r="AO2" s="189">
        <v>45</v>
      </c>
      <c r="AP2" s="189">
        <v>50</v>
      </c>
      <c r="AQ2" s="189">
        <v>55</v>
      </c>
      <c r="AR2" s="189">
        <v>0</v>
      </c>
      <c r="AS2" s="189">
        <v>5</v>
      </c>
      <c r="AT2" s="189">
        <v>10</v>
      </c>
      <c r="AU2" s="189">
        <v>15</v>
      </c>
      <c r="AV2" s="189">
        <v>20</v>
      </c>
      <c r="AW2" s="189">
        <v>25</v>
      </c>
      <c r="AX2" s="189">
        <v>30</v>
      </c>
      <c r="AY2" s="189">
        <v>35</v>
      </c>
      <c r="AZ2" s="189">
        <v>40</v>
      </c>
      <c r="BA2" s="190">
        <v>45</v>
      </c>
      <c r="BB2" s="190">
        <v>50</v>
      </c>
      <c r="BC2" s="190">
        <v>55</v>
      </c>
      <c r="BD2" s="189">
        <v>0</v>
      </c>
      <c r="BE2" s="189">
        <v>5</v>
      </c>
      <c r="BF2" s="189">
        <v>10</v>
      </c>
      <c r="BG2" s="189">
        <v>15</v>
      </c>
      <c r="BH2" s="189">
        <v>20</v>
      </c>
      <c r="BI2" s="189">
        <v>25</v>
      </c>
      <c r="BJ2" s="189">
        <v>30</v>
      </c>
      <c r="BK2" s="189">
        <v>35</v>
      </c>
      <c r="BL2" s="189">
        <v>40</v>
      </c>
      <c r="BM2" s="189">
        <v>45</v>
      </c>
      <c r="BN2" s="189">
        <v>50</v>
      </c>
      <c r="BO2" s="189">
        <v>55</v>
      </c>
      <c r="BP2" s="189">
        <v>0</v>
      </c>
      <c r="BQ2" s="189">
        <v>5</v>
      </c>
      <c r="BR2" s="189">
        <v>10</v>
      </c>
      <c r="BS2" s="190">
        <v>15</v>
      </c>
      <c r="BT2" s="190">
        <v>20</v>
      </c>
      <c r="BU2">
        <v>25</v>
      </c>
      <c r="BV2">
        <v>30</v>
      </c>
      <c r="BW2">
        <v>35</v>
      </c>
      <c r="BX2">
        <v>40</v>
      </c>
      <c r="BY2">
        <v>45</v>
      </c>
      <c r="BZ2">
        <v>50</v>
      </c>
      <c r="CA2">
        <v>55</v>
      </c>
      <c r="CB2" s="189">
        <v>0</v>
      </c>
      <c r="CC2" s="189">
        <v>5</v>
      </c>
      <c r="CD2" s="189">
        <v>10</v>
      </c>
      <c r="CE2" s="189">
        <v>15</v>
      </c>
      <c r="CF2" s="189">
        <v>20</v>
      </c>
      <c r="CG2" s="189">
        <v>25</v>
      </c>
      <c r="CH2" s="189">
        <v>30</v>
      </c>
      <c r="CI2" s="189">
        <v>35</v>
      </c>
      <c r="CJ2" s="189">
        <v>40</v>
      </c>
      <c r="CK2" s="189">
        <v>45</v>
      </c>
      <c r="CL2" s="189">
        <v>50</v>
      </c>
      <c r="CM2" s="189">
        <v>55</v>
      </c>
      <c r="CN2" s="189">
        <v>0</v>
      </c>
      <c r="CO2" s="189">
        <v>5</v>
      </c>
      <c r="CP2">
        <v>10</v>
      </c>
      <c r="CQ2">
        <v>15</v>
      </c>
    </row>
    <row r="3" spans="1:53" ht="13.5" customHeight="1">
      <c r="A3" s="192" t="s">
        <v>417</v>
      </c>
      <c r="B3" s="193" t="s">
        <v>2</v>
      </c>
      <c r="C3" s="194" t="s">
        <v>6</v>
      </c>
      <c r="D3" s="194" t="s">
        <v>418</v>
      </c>
      <c r="E3" s="195">
        <v>10.3</v>
      </c>
      <c r="F3" t="s">
        <v>419</v>
      </c>
      <c r="H3" s="196" t="s">
        <v>420</v>
      </c>
      <c r="I3" s="197"/>
      <c r="J3" s="197"/>
      <c r="K3" s="197"/>
      <c r="L3" s="198" t="s">
        <v>421</v>
      </c>
      <c r="M3" s="199">
        <v>1</v>
      </c>
      <c r="N3">
        <v>181</v>
      </c>
      <c r="O3">
        <v>182</v>
      </c>
      <c r="P3">
        <v>183</v>
      </c>
      <c r="Q3">
        <v>184</v>
      </c>
      <c r="R3">
        <v>185</v>
      </c>
      <c r="S3">
        <v>186</v>
      </c>
      <c r="T3">
        <v>187</v>
      </c>
      <c r="U3">
        <v>188</v>
      </c>
      <c r="V3">
        <v>189</v>
      </c>
      <c r="W3">
        <v>190</v>
      </c>
      <c r="X3">
        <v>191</v>
      </c>
      <c r="Y3">
        <v>192</v>
      </c>
      <c r="Z3">
        <v>193</v>
      </c>
      <c r="AA3">
        <v>0</v>
      </c>
      <c r="AB3">
        <v>0</v>
      </c>
      <c r="AC3">
        <v>0</v>
      </c>
      <c r="AD3">
        <v>0</v>
      </c>
      <c r="AE3" s="223" t="s">
        <v>422</v>
      </c>
      <c r="AF3" s="223"/>
      <c r="AG3" s="223"/>
      <c r="AH3" s="224"/>
      <c r="AI3" s="196" t="s">
        <v>420</v>
      </c>
      <c r="AJ3" s="197"/>
      <c r="AK3" s="197"/>
      <c r="AL3" s="197"/>
      <c r="AM3" s="198" t="s">
        <v>421</v>
      </c>
      <c r="AN3" s="199">
        <v>3</v>
      </c>
      <c r="AO3">
        <v>181</v>
      </c>
      <c r="AP3">
        <v>182</v>
      </c>
      <c r="AQ3">
        <v>183</v>
      </c>
      <c r="AR3">
        <v>184</v>
      </c>
      <c r="AS3">
        <v>185</v>
      </c>
      <c r="AT3">
        <v>186</v>
      </c>
      <c r="AU3">
        <v>187</v>
      </c>
      <c r="AV3">
        <v>188</v>
      </c>
      <c r="AW3">
        <v>189</v>
      </c>
      <c r="AX3">
        <v>190</v>
      </c>
      <c r="AY3">
        <v>191</v>
      </c>
      <c r="AZ3">
        <v>192</v>
      </c>
      <c r="BA3">
        <v>193</v>
      </c>
    </row>
    <row r="4" spans="1:35" ht="13.5" customHeight="1">
      <c r="A4" s="189"/>
      <c r="B4" s="193" t="s">
        <v>5</v>
      </c>
      <c r="C4" s="200" t="s">
        <v>6</v>
      </c>
      <c r="D4" s="200" t="s">
        <v>358</v>
      </c>
      <c r="E4" s="201">
        <v>11</v>
      </c>
      <c r="F4" t="s">
        <v>423</v>
      </c>
      <c r="J4" s="223" t="s">
        <v>422</v>
      </c>
      <c r="K4" s="223"/>
      <c r="L4" s="223"/>
      <c r="M4" s="224"/>
      <c r="N4" s="196" t="s">
        <v>420</v>
      </c>
      <c r="O4" s="197"/>
      <c r="P4" s="197"/>
      <c r="Q4" s="197"/>
      <c r="R4" s="198" t="s">
        <v>421</v>
      </c>
      <c r="S4" s="199">
        <v>2</v>
      </c>
      <c r="T4">
        <v>181</v>
      </c>
      <c r="U4">
        <v>182</v>
      </c>
      <c r="V4">
        <v>183</v>
      </c>
      <c r="W4">
        <v>184</v>
      </c>
      <c r="X4">
        <v>185</v>
      </c>
      <c r="Y4">
        <v>186</v>
      </c>
      <c r="Z4">
        <v>187</v>
      </c>
      <c r="AA4">
        <v>188</v>
      </c>
      <c r="AB4">
        <v>189</v>
      </c>
      <c r="AC4">
        <v>190</v>
      </c>
      <c r="AD4">
        <v>191</v>
      </c>
      <c r="AE4">
        <v>192</v>
      </c>
      <c r="AF4">
        <v>193</v>
      </c>
      <c r="AG4">
        <v>0</v>
      </c>
      <c r="AH4">
        <v>0</v>
      </c>
      <c r="AI4">
        <v>0</v>
      </c>
    </row>
    <row r="5" spans="1:6" ht="13.5" customHeight="1">
      <c r="A5" s="202" t="s">
        <v>17</v>
      </c>
      <c r="B5" s="193" t="s">
        <v>8</v>
      </c>
      <c r="C5" s="194" t="s">
        <v>22</v>
      </c>
      <c r="D5" s="194" t="s">
        <v>424</v>
      </c>
      <c r="E5" s="195">
        <v>11</v>
      </c>
      <c r="F5" t="s">
        <v>425</v>
      </c>
    </row>
    <row r="6" spans="1:88" ht="13.5" customHeight="1">
      <c r="A6" s="189"/>
      <c r="B6" s="193" t="s">
        <v>11</v>
      </c>
      <c r="C6" s="194" t="s">
        <v>17</v>
      </c>
      <c r="D6" s="194" t="s">
        <v>426</v>
      </c>
      <c r="E6" s="195">
        <v>11</v>
      </c>
      <c r="F6" t="s">
        <v>427</v>
      </c>
      <c r="N6" s="196" t="s">
        <v>420</v>
      </c>
      <c r="O6" s="197"/>
      <c r="P6" s="197"/>
      <c r="Q6" s="197"/>
      <c r="R6" s="198" t="s">
        <v>428</v>
      </c>
      <c r="S6" s="199">
        <v>1</v>
      </c>
      <c r="T6">
        <v>121</v>
      </c>
      <c r="U6">
        <v>122</v>
      </c>
      <c r="V6">
        <v>123</v>
      </c>
      <c r="W6">
        <v>124</v>
      </c>
      <c r="X6">
        <v>125</v>
      </c>
      <c r="Y6">
        <v>126</v>
      </c>
      <c r="Z6">
        <v>127</v>
      </c>
      <c r="AA6">
        <v>128</v>
      </c>
      <c r="AB6">
        <v>129</v>
      </c>
      <c r="AC6">
        <v>130</v>
      </c>
      <c r="AD6">
        <v>131</v>
      </c>
      <c r="AE6">
        <v>132</v>
      </c>
      <c r="AF6">
        <v>133</v>
      </c>
      <c r="AG6">
        <v>0</v>
      </c>
      <c r="AH6">
        <v>0</v>
      </c>
      <c r="AI6" s="196" t="s">
        <v>420</v>
      </c>
      <c r="AJ6" s="197"/>
      <c r="AK6" s="197"/>
      <c r="AL6" s="197"/>
      <c r="AM6" s="198" t="s">
        <v>428</v>
      </c>
      <c r="AN6" s="199">
        <v>2</v>
      </c>
      <c r="AO6">
        <v>121</v>
      </c>
      <c r="AP6">
        <v>122</v>
      </c>
      <c r="AQ6">
        <v>123</v>
      </c>
      <c r="AR6">
        <v>124</v>
      </c>
      <c r="AS6">
        <v>125</v>
      </c>
      <c r="AT6">
        <v>126</v>
      </c>
      <c r="AU6">
        <v>0</v>
      </c>
      <c r="AV6">
        <v>0</v>
      </c>
      <c r="AW6">
        <v>0</v>
      </c>
      <c r="AX6" s="196" t="s">
        <v>420</v>
      </c>
      <c r="AY6" s="197"/>
      <c r="AZ6" s="197"/>
      <c r="BA6" s="197"/>
      <c r="BB6" s="198" t="s">
        <v>428</v>
      </c>
      <c r="BC6" s="199">
        <v>3</v>
      </c>
      <c r="BD6">
        <v>121</v>
      </c>
      <c r="BE6">
        <v>122</v>
      </c>
      <c r="BF6">
        <v>123</v>
      </c>
      <c r="BG6">
        <v>124</v>
      </c>
      <c r="BH6">
        <v>125</v>
      </c>
      <c r="BI6">
        <v>126</v>
      </c>
      <c r="BJ6">
        <v>127</v>
      </c>
      <c r="BK6">
        <v>128</v>
      </c>
      <c r="BL6">
        <v>129</v>
      </c>
      <c r="BM6">
        <v>130</v>
      </c>
      <c r="BN6">
        <v>131</v>
      </c>
      <c r="BO6">
        <v>132</v>
      </c>
      <c r="BP6">
        <v>133</v>
      </c>
      <c r="BQ6">
        <v>0</v>
      </c>
      <c r="BR6">
        <v>0</v>
      </c>
      <c r="BS6" s="196" t="s">
        <v>420</v>
      </c>
      <c r="BT6" s="197"/>
      <c r="BU6" s="197"/>
      <c r="BV6" s="197"/>
      <c r="BW6" s="198" t="s">
        <v>428</v>
      </c>
      <c r="BX6" s="199">
        <v>4</v>
      </c>
      <c r="BY6">
        <v>121</v>
      </c>
      <c r="BZ6">
        <v>122</v>
      </c>
      <c r="CA6">
        <v>123</v>
      </c>
      <c r="CB6">
        <v>124</v>
      </c>
      <c r="CC6">
        <v>125</v>
      </c>
      <c r="CD6">
        <v>126</v>
      </c>
      <c r="CE6">
        <v>127</v>
      </c>
      <c r="CF6">
        <v>128</v>
      </c>
      <c r="CG6">
        <v>0</v>
      </c>
      <c r="CH6">
        <v>0</v>
      </c>
      <c r="CI6">
        <v>0</v>
      </c>
      <c r="CJ6">
        <v>0</v>
      </c>
    </row>
    <row r="7" spans="1:6" ht="13.5" customHeight="1">
      <c r="A7" s="203" t="s">
        <v>12</v>
      </c>
      <c r="B7" s="193" t="s">
        <v>14</v>
      </c>
      <c r="C7" s="194" t="s">
        <v>429</v>
      </c>
      <c r="D7" s="204" t="s">
        <v>430</v>
      </c>
      <c r="E7" s="195">
        <v>11.3</v>
      </c>
      <c r="F7" t="s">
        <v>431</v>
      </c>
    </row>
    <row r="8" spans="2:95" ht="13.5" customHeight="1">
      <c r="B8" s="193"/>
      <c r="C8" s="194" t="s">
        <v>429</v>
      </c>
      <c r="D8" s="204" t="s">
        <v>432</v>
      </c>
      <c r="E8" s="195">
        <v>12.3</v>
      </c>
      <c r="F8" t="s">
        <v>431</v>
      </c>
      <c r="N8" s="196" t="s">
        <v>420</v>
      </c>
      <c r="O8" s="197"/>
      <c r="P8" s="197"/>
      <c r="Q8" s="197"/>
      <c r="R8" s="205" t="s">
        <v>433</v>
      </c>
      <c r="S8" s="206">
        <v>1</v>
      </c>
      <c r="T8">
        <v>31</v>
      </c>
      <c r="U8">
        <v>32</v>
      </c>
      <c r="V8">
        <v>33</v>
      </c>
      <c r="W8">
        <v>34</v>
      </c>
      <c r="X8">
        <v>35</v>
      </c>
      <c r="Y8">
        <v>36</v>
      </c>
      <c r="Z8">
        <v>37</v>
      </c>
      <c r="AA8">
        <v>38</v>
      </c>
      <c r="AB8">
        <v>39</v>
      </c>
      <c r="AC8">
        <v>40</v>
      </c>
      <c r="AD8">
        <v>41</v>
      </c>
      <c r="AE8">
        <v>42</v>
      </c>
      <c r="AF8">
        <v>43</v>
      </c>
      <c r="AG8">
        <v>0</v>
      </c>
      <c r="AH8">
        <v>0</v>
      </c>
      <c r="AI8">
        <v>0</v>
      </c>
      <c r="AJ8">
        <v>0</v>
      </c>
      <c r="AL8" s="196" t="s">
        <v>420</v>
      </c>
      <c r="AM8" s="197"/>
      <c r="AN8" s="197"/>
      <c r="AO8" s="197"/>
      <c r="AP8" s="198" t="s">
        <v>433</v>
      </c>
      <c r="AQ8" s="199">
        <v>2</v>
      </c>
      <c r="AR8">
        <v>31</v>
      </c>
      <c r="AS8">
        <v>32</v>
      </c>
      <c r="AT8">
        <v>33</v>
      </c>
      <c r="AU8">
        <v>34</v>
      </c>
      <c r="AV8">
        <v>35</v>
      </c>
      <c r="AW8">
        <v>36</v>
      </c>
      <c r="AX8">
        <v>37</v>
      </c>
      <c r="AY8">
        <v>38</v>
      </c>
      <c r="AZ8">
        <v>39</v>
      </c>
      <c r="BA8">
        <v>40</v>
      </c>
      <c r="BB8">
        <v>41</v>
      </c>
      <c r="BC8">
        <v>42</v>
      </c>
      <c r="BD8">
        <v>43</v>
      </c>
      <c r="BJ8" s="196" t="s">
        <v>420</v>
      </c>
      <c r="BK8" s="197"/>
      <c r="BL8" s="197"/>
      <c r="BM8" s="197"/>
      <c r="BN8" s="198" t="s">
        <v>433</v>
      </c>
      <c r="BO8" s="199">
        <v>3</v>
      </c>
      <c r="BP8">
        <v>31</v>
      </c>
      <c r="BQ8">
        <v>32</v>
      </c>
      <c r="BR8">
        <v>33</v>
      </c>
      <c r="BS8">
        <v>34</v>
      </c>
      <c r="BT8">
        <v>35</v>
      </c>
      <c r="BU8">
        <v>36</v>
      </c>
      <c r="BV8">
        <v>37</v>
      </c>
      <c r="BW8">
        <v>38</v>
      </c>
      <c r="BX8">
        <v>39</v>
      </c>
      <c r="BY8">
        <v>40</v>
      </c>
      <c r="BZ8">
        <v>41</v>
      </c>
      <c r="CA8">
        <v>42</v>
      </c>
      <c r="CB8">
        <v>43</v>
      </c>
      <c r="CC8">
        <v>0</v>
      </c>
      <c r="CD8">
        <v>0</v>
      </c>
      <c r="CE8">
        <v>0</v>
      </c>
      <c r="CF8">
        <v>0</v>
      </c>
      <c r="CG8">
        <v>0</v>
      </c>
      <c r="CH8">
        <v>0</v>
      </c>
      <c r="CP8">
        <v>0</v>
      </c>
      <c r="CQ8">
        <v>0</v>
      </c>
    </row>
    <row r="9" spans="1:6" ht="13.5" customHeight="1">
      <c r="A9" s="207" t="s">
        <v>9</v>
      </c>
      <c r="B9" s="193" t="s">
        <v>16</v>
      </c>
      <c r="C9" s="194" t="s">
        <v>25</v>
      </c>
      <c r="D9" s="194" t="s">
        <v>358</v>
      </c>
      <c r="E9" s="195">
        <v>11.45</v>
      </c>
      <c r="F9" t="s">
        <v>434</v>
      </c>
    </row>
    <row r="10" spans="1:81" ht="13.5" customHeight="1">
      <c r="A10" s="189"/>
      <c r="B10" s="193" t="s">
        <v>19</v>
      </c>
      <c r="C10" s="194" t="s">
        <v>3</v>
      </c>
      <c r="D10" s="194" t="s">
        <v>435</v>
      </c>
      <c r="E10" s="195">
        <v>12</v>
      </c>
      <c r="F10" t="s">
        <v>436</v>
      </c>
      <c r="N10" s="196" t="s">
        <v>420</v>
      </c>
      <c r="O10" s="197" t="s">
        <v>420</v>
      </c>
      <c r="P10" s="197" t="s">
        <v>420</v>
      </c>
      <c r="Q10" s="197" t="s">
        <v>420</v>
      </c>
      <c r="R10" s="197" t="s">
        <v>420</v>
      </c>
      <c r="S10" s="197" t="s">
        <v>420</v>
      </c>
      <c r="T10" s="197" t="s">
        <v>420</v>
      </c>
      <c r="U10" s="197"/>
      <c r="V10" s="197"/>
      <c r="W10" s="197"/>
      <c r="X10" s="198" t="s">
        <v>437</v>
      </c>
      <c r="Y10" s="199">
        <v>1</v>
      </c>
      <c r="Z10">
        <v>211</v>
      </c>
      <c r="AA10">
        <v>212</v>
      </c>
      <c r="AB10">
        <v>213</v>
      </c>
      <c r="AC10">
        <v>214</v>
      </c>
      <c r="AD10">
        <v>215</v>
      </c>
      <c r="AE10">
        <v>216</v>
      </c>
      <c r="AF10">
        <v>217</v>
      </c>
      <c r="AG10">
        <v>218</v>
      </c>
      <c r="AH10">
        <v>219</v>
      </c>
      <c r="AI10">
        <v>220</v>
      </c>
      <c r="AJ10">
        <v>221</v>
      </c>
      <c r="AK10">
        <v>222</v>
      </c>
      <c r="AL10">
        <v>223</v>
      </c>
      <c r="AM10">
        <v>224</v>
      </c>
      <c r="AN10">
        <v>225</v>
      </c>
      <c r="AO10">
        <v>226</v>
      </c>
      <c r="AP10">
        <v>227</v>
      </c>
      <c r="AQ10">
        <v>0</v>
      </c>
      <c r="AR10">
        <v>0</v>
      </c>
      <c r="AS10">
        <v>0</v>
      </c>
      <c r="AX10" s="196" t="s">
        <v>420</v>
      </c>
      <c r="AY10" s="197" t="s">
        <v>420</v>
      </c>
      <c r="AZ10" s="197" t="s">
        <v>420</v>
      </c>
      <c r="BA10" s="197" t="s">
        <v>420</v>
      </c>
      <c r="BB10" s="197" t="s">
        <v>420</v>
      </c>
      <c r="BC10" s="197" t="s">
        <v>420</v>
      </c>
      <c r="BD10" s="197" t="s">
        <v>420</v>
      </c>
      <c r="BE10" s="197"/>
      <c r="BF10" s="197"/>
      <c r="BG10" s="197"/>
      <c r="BH10" s="198" t="s">
        <v>437</v>
      </c>
      <c r="BI10" s="199">
        <v>2</v>
      </c>
      <c r="BJ10">
        <v>211</v>
      </c>
      <c r="BK10">
        <v>212</v>
      </c>
      <c r="BL10">
        <v>213</v>
      </c>
      <c r="BM10">
        <v>214</v>
      </c>
      <c r="BN10">
        <v>215</v>
      </c>
      <c r="BO10">
        <v>216</v>
      </c>
      <c r="BP10">
        <v>217</v>
      </c>
      <c r="BQ10">
        <v>218</v>
      </c>
      <c r="BR10">
        <v>219</v>
      </c>
      <c r="BS10">
        <v>220</v>
      </c>
      <c r="BT10">
        <v>221</v>
      </c>
      <c r="BU10">
        <v>222</v>
      </c>
      <c r="BV10">
        <v>223</v>
      </c>
      <c r="BW10">
        <v>224</v>
      </c>
      <c r="BX10">
        <v>225</v>
      </c>
      <c r="BY10">
        <v>226</v>
      </c>
      <c r="BZ10">
        <v>227</v>
      </c>
      <c r="CA10">
        <v>0</v>
      </c>
      <c r="CB10">
        <v>0</v>
      </c>
      <c r="CC10">
        <v>0</v>
      </c>
    </row>
    <row r="11" spans="1:80" ht="13.5" customHeight="1">
      <c r="A11" s="208" t="s">
        <v>22</v>
      </c>
      <c r="B11" s="193"/>
      <c r="C11" s="194" t="s">
        <v>3</v>
      </c>
      <c r="D11" s="194" t="s">
        <v>438</v>
      </c>
      <c r="E11" s="195"/>
      <c r="F11" t="s">
        <v>436</v>
      </c>
      <c r="N11" s="196" t="s">
        <v>420</v>
      </c>
      <c r="O11" s="197" t="s">
        <v>420</v>
      </c>
      <c r="P11" s="197" t="s">
        <v>420</v>
      </c>
      <c r="Q11" s="197" t="s">
        <v>420</v>
      </c>
      <c r="R11" s="197" t="s">
        <v>420</v>
      </c>
      <c r="S11" s="197" t="s">
        <v>420</v>
      </c>
      <c r="T11" s="197" t="s">
        <v>420</v>
      </c>
      <c r="U11" s="197"/>
      <c r="V11" s="197"/>
      <c r="W11" s="197"/>
      <c r="X11" s="198" t="s">
        <v>437</v>
      </c>
      <c r="Y11" s="199">
        <v>1</v>
      </c>
      <c r="Z11">
        <v>211</v>
      </c>
      <c r="AA11">
        <v>212</v>
      </c>
      <c r="AB11">
        <v>213</v>
      </c>
      <c r="AC11">
        <v>214</v>
      </c>
      <c r="AD11">
        <v>215</v>
      </c>
      <c r="AE11">
        <v>216</v>
      </c>
      <c r="AF11">
        <v>217</v>
      </c>
      <c r="AG11">
        <v>218</v>
      </c>
      <c r="AH11">
        <v>219</v>
      </c>
      <c r="AI11">
        <v>220</v>
      </c>
      <c r="AJ11">
        <v>221</v>
      </c>
      <c r="AK11">
        <v>222</v>
      </c>
      <c r="AL11">
        <v>223</v>
      </c>
      <c r="AM11">
        <v>224</v>
      </c>
      <c r="AN11">
        <v>225</v>
      </c>
      <c r="AO11">
        <v>226</v>
      </c>
      <c r="AP11">
        <v>227</v>
      </c>
      <c r="AX11" s="196" t="s">
        <v>420</v>
      </c>
      <c r="AY11" s="197" t="s">
        <v>420</v>
      </c>
      <c r="AZ11" s="197" t="s">
        <v>420</v>
      </c>
      <c r="BA11" s="197" t="s">
        <v>420</v>
      </c>
      <c r="BB11" s="197" t="s">
        <v>420</v>
      </c>
      <c r="BC11" s="197" t="s">
        <v>420</v>
      </c>
      <c r="BD11" s="197" t="s">
        <v>420</v>
      </c>
      <c r="BE11" s="197"/>
      <c r="BF11" s="197"/>
      <c r="BG11" s="197"/>
      <c r="BH11" s="198" t="s">
        <v>437</v>
      </c>
      <c r="BI11" s="199">
        <v>2</v>
      </c>
      <c r="BJ11">
        <v>211</v>
      </c>
      <c r="BK11">
        <v>212</v>
      </c>
      <c r="BL11">
        <v>213</v>
      </c>
      <c r="BM11">
        <v>214</v>
      </c>
      <c r="BN11">
        <v>215</v>
      </c>
      <c r="BO11">
        <v>216</v>
      </c>
      <c r="BP11">
        <v>217</v>
      </c>
      <c r="BQ11">
        <v>218</v>
      </c>
      <c r="BR11">
        <v>219</v>
      </c>
      <c r="BS11">
        <v>220</v>
      </c>
      <c r="BT11">
        <v>221</v>
      </c>
      <c r="BU11">
        <v>222</v>
      </c>
      <c r="BV11">
        <v>223</v>
      </c>
      <c r="BW11">
        <v>224</v>
      </c>
      <c r="BX11">
        <v>225</v>
      </c>
      <c r="BY11">
        <v>226</v>
      </c>
      <c r="BZ11">
        <v>227</v>
      </c>
      <c r="CA11">
        <v>0</v>
      </c>
      <c r="CB11">
        <v>0</v>
      </c>
    </row>
    <row r="12" spans="1:6" ht="13.5" customHeight="1">
      <c r="A12" s="189"/>
      <c r="B12" s="193" t="s">
        <v>21</v>
      </c>
      <c r="C12" s="209" t="s">
        <v>12</v>
      </c>
      <c r="D12" s="209" t="s">
        <v>358</v>
      </c>
      <c r="E12" s="210">
        <v>12</v>
      </c>
      <c r="F12" t="s">
        <v>439</v>
      </c>
    </row>
    <row r="13" spans="1:95" ht="13.5" customHeight="1">
      <c r="A13" s="211" t="s">
        <v>25</v>
      </c>
      <c r="B13" s="193" t="s">
        <v>24</v>
      </c>
      <c r="C13" s="200" t="s">
        <v>6</v>
      </c>
      <c r="D13" s="200" t="s">
        <v>424</v>
      </c>
      <c r="E13" s="201">
        <v>12.45</v>
      </c>
      <c r="F13" t="s">
        <v>440</v>
      </c>
      <c r="W13" s="196" t="s">
        <v>420</v>
      </c>
      <c r="X13" s="197"/>
      <c r="Y13" s="197"/>
      <c r="Z13" s="197"/>
      <c r="AA13" s="198" t="s">
        <v>441</v>
      </c>
      <c r="AB13" s="199">
        <v>1</v>
      </c>
      <c r="AC13">
        <v>151</v>
      </c>
      <c r="AD13">
        <v>152</v>
      </c>
      <c r="AE13">
        <v>153</v>
      </c>
      <c r="AF13">
        <v>154</v>
      </c>
      <c r="AG13">
        <v>155</v>
      </c>
      <c r="AH13">
        <v>156</v>
      </c>
      <c r="AI13">
        <v>157</v>
      </c>
      <c r="AJ13">
        <v>158</v>
      </c>
      <c r="AK13">
        <v>159</v>
      </c>
      <c r="AL13">
        <v>160</v>
      </c>
      <c r="AM13">
        <v>161</v>
      </c>
      <c r="AN13">
        <v>162</v>
      </c>
      <c r="AO13">
        <v>163</v>
      </c>
      <c r="AP13">
        <v>0</v>
      </c>
      <c r="AQ13">
        <v>0</v>
      </c>
      <c r="AU13" s="196" t="s">
        <v>420</v>
      </c>
      <c r="AV13" s="197"/>
      <c r="AW13" s="197"/>
      <c r="AX13" s="197"/>
      <c r="AY13" s="198" t="s">
        <v>441</v>
      </c>
      <c r="AZ13" s="199">
        <v>2</v>
      </c>
      <c r="BA13">
        <v>151</v>
      </c>
      <c r="BB13">
        <v>152</v>
      </c>
      <c r="BC13">
        <v>153</v>
      </c>
      <c r="BD13">
        <v>154</v>
      </c>
      <c r="BE13">
        <v>155</v>
      </c>
      <c r="BF13">
        <v>156</v>
      </c>
      <c r="BG13">
        <v>157</v>
      </c>
      <c r="BH13">
        <v>158</v>
      </c>
      <c r="BI13">
        <v>159</v>
      </c>
      <c r="BJ13">
        <v>160</v>
      </c>
      <c r="BK13">
        <v>161</v>
      </c>
      <c r="BL13">
        <v>162</v>
      </c>
      <c r="BM13">
        <v>163</v>
      </c>
      <c r="BN13">
        <v>0</v>
      </c>
      <c r="BO13">
        <v>0</v>
      </c>
      <c r="BP13">
        <v>0</v>
      </c>
      <c r="BQ13">
        <v>0</v>
      </c>
      <c r="BR13">
        <v>0</v>
      </c>
      <c r="BS13" s="196" t="s">
        <v>420</v>
      </c>
      <c r="BT13" s="197"/>
      <c r="BU13" s="197"/>
      <c r="BV13" s="197"/>
      <c r="BW13" s="198" t="s">
        <v>441</v>
      </c>
      <c r="BX13" s="199">
        <v>3</v>
      </c>
      <c r="BY13">
        <v>151</v>
      </c>
      <c r="BZ13">
        <v>152</v>
      </c>
      <c r="CA13">
        <v>153</v>
      </c>
      <c r="CB13">
        <v>154</v>
      </c>
      <c r="CC13">
        <v>155</v>
      </c>
      <c r="CD13">
        <v>156</v>
      </c>
      <c r="CE13">
        <v>157</v>
      </c>
      <c r="CF13">
        <v>158</v>
      </c>
      <c r="CG13">
        <v>159</v>
      </c>
      <c r="CH13">
        <v>160</v>
      </c>
      <c r="CI13">
        <v>161</v>
      </c>
      <c r="CJ13">
        <v>162</v>
      </c>
      <c r="CK13">
        <v>163</v>
      </c>
      <c r="CL13">
        <v>0</v>
      </c>
      <c r="CM13">
        <v>0</v>
      </c>
      <c r="CP13">
        <v>0</v>
      </c>
      <c r="CQ13">
        <v>0</v>
      </c>
    </row>
    <row r="14" spans="1:6" ht="13.5" customHeight="1">
      <c r="A14" s="189"/>
      <c r="B14" s="193" t="s">
        <v>27</v>
      </c>
      <c r="C14" s="194" t="s">
        <v>22</v>
      </c>
      <c r="D14" s="194" t="s">
        <v>442</v>
      </c>
      <c r="E14" s="195">
        <v>12.45</v>
      </c>
      <c r="F14" t="s">
        <v>443</v>
      </c>
    </row>
    <row r="15" spans="1:91" ht="13.5" customHeight="1">
      <c r="A15" s="212" t="s">
        <v>6</v>
      </c>
      <c r="B15" s="193" t="s">
        <v>29</v>
      </c>
      <c r="C15" s="194" t="s">
        <v>17</v>
      </c>
      <c r="D15" s="194" t="s">
        <v>424</v>
      </c>
      <c r="E15" s="195">
        <v>13</v>
      </c>
      <c r="F15" t="s">
        <v>444</v>
      </c>
      <c r="I15" t="s">
        <v>463</v>
      </c>
      <c r="L15" s="196" t="s">
        <v>420</v>
      </c>
      <c r="M15" s="197"/>
      <c r="N15" s="197"/>
      <c r="O15" s="197"/>
      <c r="W15" s="213" t="s">
        <v>420</v>
      </c>
      <c r="X15" s="213"/>
      <c r="Y15" s="213"/>
      <c r="Z15" s="213"/>
      <c r="AA15" s="197"/>
      <c r="AB15" s="197" t="s">
        <v>420</v>
      </c>
      <c r="AC15" s="197" t="s">
        <v>420</v>
      </c>
      <c r="AD15" s="205" t="s">
        <v>445</v>
      </c>
      <c r="AE15" s="206">
        <v>1</v>
      </c>
      <c r="AF15">
        <v>1</v>
      </c>
      <c r="AG15">
        <v>2</v>
      </c>
      <c r="AH15">
        <v>3</v>
      </c>
      <c r="AI15">
        <v>4</v>
      </c>
      <c r="AJ15">
        <v>5</v>
      </c>
      <c r="AK15">
        <v>6</v>
      </c>
      <c r="AL15">
        <v>7</v>
      </c>
      <c r="AM15">
        <v>8</v>
      </c>
      <c r="AN15">
        <v>9</v>
      </c>
      <c r="AO15">
        <v>10</v>
      </c>
      <c r="AP15">
        <v>11</v>
      </c>
      <c r="AQ15">
        <v>12</v>
      </c>
      <c r="AR15">
        <v>13</v>
      </c>
      <c r="AS15">
        <v>14</v>
      </c>
      <c r="AT15">
        <v>15</v>
      </c>
      <c r="AU15">
        <v>16</v>
      </c>
      <c r="AV15">
        <v>17</v>
      </c>
      <c r="AW15">
        <v>0</v>
      </c>
      <c r="AX15">
        <v>0</v>
      </c>
      <c r="AY15">
        <v>0</v>
      </c>
      <c r="AZ15">
        <v>0</v>
      </c>
      <c r="BA15">
        <v>0</v>
      </c>
      <c r="BB15">
        <v>0</v>
      </c>
      <c r="BC15">
        <v>0</v>
      </c>
      <c r="BD15">
        <v>0</v>
      </c>
      <c r="BH15" s="213" t="s">
        <v>420</v>
      </c>
      <c r="BI15" s="213"/>
      <c r="BJ15" s="213"/>
      <c r="BK15" s="213"/>
      <c r="BL15" s="197"/>
      <c r="BM15" s="197" t="s">
        <v>420</v>
      </c>
      <c r="BN15" s="197" t="s">
        <v>420</v>
      </c>
      <c r="BO15" s="198" t="s">
        <v>445</v>
      </c>
      <c r="BP15" s="199">
        <v>2</v>
      </c>
      <c r="BQ15">
        <v>1</v>
      </c>
      <c r="BR15">
        <v>2</v>
      </c>
      <c r="BS15">
        <v>3</v>
      </c>
      <c r="BT15">
        <v>4</v>
      </c>
      <c r="BU15">
        <v>5</v>
      </c>
      <c r="BV15">
        <v>6</v>
      </c>
      <c r="BW15">
        <v>7</v>
      </c>
      <c r="BX15">
        <v>8</v>
      </c>
      <c r="BY15">
        <v>9</v>
      </c>
      <c r="BZ15">
        <v>10</v>
      </c>
      <c r="CA15">
        <v>11</v>
      </c>
      <c r="CB15">
        <v>12</v>
      </c>
      <c r="CC15">
        <v>13</v>
      </c>
      <c r="CD15">
        <v>14</v>
      </c>
      <c r="CE15">
        <v>15</v>
      </c>
      <c r="CF15">
        <v>16</v>
      </c>
      <c r="CG15">
        <v>17</v>
      </c>
      <c r="CH15">
        <v>0</v>
      </c>
      <c r="CI15">
        <v>0</v>
      </c>
      <c r="CJ15">
        <v>0</v>
      </c>
      <c r="CK15">
        <v>0</v>
      </c>
      <c r="CL15">
        <v>0</v>
      </c>
      <c r="CM15">
        <v>0</v>
      </c>
    </row>
    <row r="16" spans="2:86" ht="13.5" customHeight="1">
      <c r="B16" s="193" t="s">
        <v>31</v>
      </c>
      <c r="C16" s="209" t="s">
        <v>12</v>
      </c>
      <c r="D16" s="209" t="s">
        <v>418</v>
      </c>
      <c r="E16" s="210">
        <v>13.35</v>
      </c>
      <c r="F16" t="s">
        <v>446</v>
      </c>
      <c r="W16" s="213" t="s">
        <v>420</v>
      </c>
      <c r="X16" s="213"/>
      <c r="Y16" s="213"/>
      <c r="Z16" s="213"/>
      <c r="AA16" s="197"/>
      <c r="AB16" s="197" t="s">
        <v>420</v>
      </c>
      <c r="AC16" s="197" t="s">
        <v>420</v>
      </c>
      <c r="AD16" s="205" t="s">
        <v>445</v>
      </c>
      <c r="AE16" s="206">
        <v>1</v>
      </c>
      <c r="AF16">
        <v>1</v>
      </c>
      <c r="AG16">
        <v>2</v>
      </c>
      <c r="AH16">
        <v>3</v>
      </c>
      <c r="AI16">
        <v>4</v>
      </c>
      <c r="AJ16">
        <v>5</v>
      </c>
      <c r="AK16">
        <v>6</v>
      </c>
      <c r="AL16">
        <v>7</v>
      </c>
      <c r="AM16">
        <v>8</v>
      </c>
      <c r="AN16">
        <v>9</v>
      </c>
      <c r="AO16">
        <v>10</v>
      </c>
      <c r="AP16">
        <v>11</v>
      </c>
      <c r="AQ16">
        <v>12</v>
      </c>
      <c r="AR16">
        <v>13</v>
      </c>
      <c r="AS16">
        <v>14</v>
      </c>
      <c r="AT16">
        <v>15</v>
      </c>
      <c r="AU16">
        <v>16</v>
      </c>
      <c r="AV16">
        <v>17</v>
      </c>
      <c r="BH16" s="213" t="s">
        <v>420</v>
      </c>
      <c r="BI16" s="213"/>
      <c r="BJ16" s="213"/>
      <c r="BK16" s="213"/>
      <c r="BL16" s="197"/>
      <c r="BM16" s="197" t="s">
        <v>420</v>
      </c>
      <c r="BN16" s="197" t="s">
        <v>420</v>
      </c>
      <c r="BO16" s="198" t="s">
        <v>445</v>
      </c>
      <c r="BP16" s="199">
        <v>2</v>
      </c>
      <c r="BQ16">
        <v>1</v>
      </c>
      <c r="BR16">
        <v>2</v>
      </c>
      <c r="BS16">
        <v>3</v>
      </c>
      <c r="BT16">
        <v>4</v>
      </c>
      <c r="BU16">
        <v>5</v>
      </c>
      <c r="BV16">
        <v>6</v>
      </c>
      <c r="BW16">
        <v>7</v>
      </c>
      <c r="BX16">
        <v>8</v>
      </c>
      <c r="BY16">
        <v>9</v>
      </c>
      <c r="BZ16">
        <v>10</v>
      </c>
      <c r="CA16">
        <v>11</v>
      </c>
      <c r="CB16">
        <v>12</v>
      </c>
      <c r="CC16">
        <v>13</v>
      </c>
      <c r="CD16">
        <v>14</v>
      </c>
      <c r="CE16">
        <v>15</v>
      </c>
      <c r="CF16">
        <v>16</v>
      </c>
      <c r="CG16">
        <v>17</v>
      </c>
      <c r="CH16">
        <v>0</v>
      </c>
    </row>
    <row r="17" spans="1:6" ht="13.5" customHeight="1">
      <c r="A17" s="214" t="s">
        <v>20</v>
      </c>
      <c r="B17" s="193" t="s">
        <v>32</v>
      </c>
      <c r="C17" s="194" t="s">
        <v>25</v>
      </c>
      <c r="D17" s="194" t="s">
        <v>418</v>
      </c>
      <c r="E17" s="195">
        <v>13.45</v>
      </c>
      <c r="F17" t="s">
        <v>447</v>
      </c>
    </row>
    <row r="18" spans="2:95" ht="13.5" customHeight="1">
      <c r="B18" s="193" t="s">
        <v>33</v>
      </c>
      <c r="C18" s="194" t="s">
        <v>22</v>
      </c>
      <c r="D18" s="194" t="s">
        <v>358</v>
      </c>
      <c r="E18" s="195">
        <v>14</v>
      </c>
      <c r="F18" t="s">
        <v>448</v>
      </c>
      <c r="V18" s="225" t="s">
        <v>422</v>
      </c>
      <c r="W18" s="225"/>
      <c r="X18" s="225"/>
      <c r="Y18" s="226"/>
      <c r="Z18" s="196" t="s">
        <v>420</v>
      </c>
      <c r="AA18" s="197"/>
      <c r="AB18" s="197"/>
      <c r="AC18" s="197"/>
      <c r="AD18" s="198" t="s">
        <v>449</v>
      </c>
      <c r="AE18" s="199">
        <v>1</v>
      </c>
      <c r="AF18">
        <v>61</v>
      </c>
      <c r="AG18">
        <v>62</v>
      </c>
      <c r="AH18">
        <v>63</v>
      </c>
      <c r="AI18">
        <v>64</v>
      </c>
      <c r="AJ18">
        <v>65</v>
      </c>
      <c r="AK18">
        <v>66</v>
      </c>
      <c r="AL18">
        <v>67</v>
      </c>
      <c r="AM18">
        <v>68</v>
      </c>
      <c r="AN18">
        <v>69</v>
      </c>
      <c r="AO18">
        <v>70</v>
      </c>
      <c r="AP18">
        <v>71</v>
      </c>
      <c r="AQ18">
        <v>72</v>
      </c>
      <c r="AR18">
        <v>73</v>
      </c>
      <c r="AS18">
        <v>0</v>
      </c>
      <c r="AW18">
        <v>0</v>
      </c>
      <c r="AX18">
        <v>0</v>
      </c>
      <c r="AY18">
        <v>0</v>
      </c>
      <c r="AZ18">
        <v>0</v>
      </c>
      <c r="BA18">
        <v>0</v>
      </c>
      <c r="BB18">
        <v>0</v>
      </c>
      <c r="BH18" s="225" t="s">
        <v>422</v>
      </c>
      <c r="BI18" s="225"/>
      <c r="BJ18" s="225"/>
      <c r="BK18" s="226"/>
      <c r="BL18" s="196" t="s">
        <v>420</v>
      </c>
      <c r="BM18" s="197"/>
      <c r="BN18" s="197"/>
      <c r="BO18" s="197"/>
      <c r="BP18" s="198" t="s">
        <v>449</v>
      </c>
      <c r="BQ18" s="206">
        <v>3</v>
      </c>
      <c r="BR18">
        <v>61</v>
      </c>
      <c r="BS18">
        <v>62</v>
      </c>
      <c r="BT18">
        <v>63</v>
      </c>
      <c r="BU18">
        <v>64</v>
      </c>
      <c r="BV18">
        <v>65</v>
      </c>
      <c r="BW18">
        <v>66</v>
      </c>
      <c r="BX18">
        <v>67</v>
      </c>
      <c r="BY18">
        <v>68</v>
      </c>
      <c r="BZ18">
        <v>69</v>
      </c>
      <c r="CA18">
        <v>70</v>
      </c>
      <c r="CB18">
        <v>71</v>
      </c>
      <c r="CC18">
        <v>72</v>
      </c>
      <c r="CD18">
        <v>73</v>
      </c>
      <c r="CH18">
        <v>0</v>
      </c>
      <c r="CI18">
        <v>0</v>
      </c>
      <c r="CJ18">
        <v>0</v>
      </c>
      <c r="CK18">
        <v>0</v>
      </c>
      <c r="CL18">
        <v>0</v>
      </c>
      <c r="CM18">
        <v>0</v>
      </c>
      <c r="CN18">
        <v>0</v>
      </c>
      <c r="CO18">
        <v>0</v>
      </c>
      <c r="CP18">
        <v>0</v>
      </c>
      <c r="CQ18">
        <v>0</v>
      </c>
    </row>
    <row r="19" spans="2:63" ht="13.5" customHeight="1">
      <c r="B19" s="193" t="s">
        <v>34</v>
      </c>
      <c r="C19" s="215" t="s">
        <v>9</v>
      </c>
      <c r="D19" s="215" t="s">
        <v>418</v>
      </c>
      <c r="E19" s="216">
        <v>14.15</v>
      </c>
      <c r="F19" t="s">
        <v>450</v>
      </c>
      <c r="AO19" s="225" t="s">
        <v>422</v>
      </c>
      <c r="AP19" s="225"/>
      <c r="AQ19" s="225"/>
      <c r="AR19" s="226"/>
      <c r="AS19" s="196" t="s">
        <v>420</v>
      </c>
      <c r="AT19" s="197"/>
      <c r="AU19" s="197"/>
      <c r="AV19" s="197"/>
      <c r="AW19" s="198" t="s">
        <v>449</v>
      </c>
      <c r="AX19" s="199">
        <v>2</v>
      </c>
      <c r="AY19">
        <v>61</v>
      </c>
      <c r="AZ19">
        <v>62</v>
      </c>
      <c r="BA19">
        <v>63</v>
      </c>
      <c r="BB19">
        <v>64</v>
      </c>
      <c r="BC19">
        <v>65</v>
      </c>
      <c r="BD19">
        <v>66</v>
      </c>
      <c r="BE19">
        <v>67</v>
      </c>
      <c r="BF19">
        <v>68</v>
      </c>
      <c r="BG19">
        <v>69</v>
      </c>
      <c r="BH19">
        <v>70</v>
      </c>
      <c r="BI19">
        <v>71</v>
      </c>
      <c r="BJ19">
        <v>72</v>
      </c>
      <c r="BK19">
        <v>73</v>
      </c>
    </row>
    <row r="20" spans="2:60" ht="13.5" customHeight="1">
      <c r="B20" s="193" t="s">
        <v>339</v>
      </c>
      <c r="C20" s="194" t="s">
        <v>20</v>
      </c>
      <c r="D20" s="204" t="s">
        <v>451</v>
      </c>
      <c r="E20" s="195">
        <v>14.3</v>
      </c>
      <c r="F20" t="s">
        <v>452</v>
      </c>
      <c r="BB20">
        <v>0</v>
      </c>
      <c r="BC20">
        <v>0</v>
      </c>
      <c r="BD20">
        <v>0</v>
      </c>
      <c r="BE20">
        <v>0</v>
      </c>
      <c r="BF20">
        <v>0</v>
      </c>
      <c r="BG20">
        <v>0</v>
      </c>
      <c r="BH20">
        <v>0</v>
      </c>
    </row>
    <row r="21" spans="2:95" ht="13.5" customHeight="1">
      <c r="B21" s="61"/>
      <c r="C21" s="194"/>
      <c r="D21" s="204" t="s">
        <v>435</v>
      </c>
      <c r="E21" s="195"/>
      <c r="F21" t="s">
        <v>452</v>
      </c>
      <c r="AT21" s="217"/>
      <c r="AW21" s="227"/>
      <c r="AX21" s="227"/>
      <c r="AY21" s="227"/>
      <c r="AZ21" s="228"/>
      <c r="BA21" s="196" t="s">
        <v>420</v>
      </c>
      <c r="BB21" s="197"/>
      <c r="BC21" s="197"/>
      <c r="BD21" s="197"/>
      <c r="BE21" s="198" t="s">
        <v>453</v>
      </c>
      <c r="BF21" s="206">
        <v>1</v>
      </c>
      <c r="BG21">
        <v>91</v>
      </c>
      <c r="BH21">
        <v>92</v>
      </c>
      <c r="BI21">
        <v>93</v>
      </c>
      <c r="BJ21">
        <v>94</v>
      </c>
      <c r="BK21">
        <v>95</v>
      </c>
      <c r="BL21">
        <v>96</v>
      </c>
      <c r="BM21">
        <v>97</v>
      </c>
      <c r="BN21">
        <v>98</v>
      </c>
      <c r="BO21">
        <v>99</v>
      </c>
      <c r="BP21">
        <v>100</v>
      </c>
      <c r="BQ21">
        <v>101</v>
      </c>
      <c r="BR21">
        <v>102</v>
      </c>
      <c r="BS21">
        <v>103</v>
      </c>
      <c r="BW21">
        <v>0</v>
      </c>
      <c r="BY21" s="196" t="s">
        <v>420</v>
      </c>
      <c r="BZ21" s="197"/>
      <c r="CA21" s="197"/>
      <c r="CB21" s="197"/>
      <c r="CC21" s="198" t="s">
        <v>453</v>
      </c>
      <c r="CD21" s="199">
        <v>3</v>
      </c>
      <c r="CE21">
        <v>91</v>
      </c>
      <c r="CF21">
        <v>92</v>
      </c>
      <c r="CG21">
        <v>93</v>
      </c>
      <c r="CH21">
        <v>94</v>
      </c>
      <c r="CI21">
        <v>95</v>
      </c>
      <c r="CJ21">
        <v>96</v>
      </c>
      <c r="CK21">
        <v>97</v>
      </c>
      <c r="CL21">
        <v>98</v>
      </c>
      <c r="CM21">
        <v>99</v>
      </c>
      <c r="CN21">
        <v>100</v>
      </c>
      <c r="CO21">
        <v>101</v>
      </c>
      <c r="CP21">
        <v>102</v>
      </c>
      <c r="CQ21">
        <v>103</v>
      </c>
    </row>
    <row r="22" spans="2:92" ht="13.5" customHeight="1">
      <c r="B22" s="218" t="s">
        <v>341</v>
      </c>
      <c r="C22" s="209" t="s">
        <v>12</v>
      </c>
      <c r="D22" s="209" t="s">
        <v>424</v>
      </c>
      <c r="E22" s="210">
        <v>15.1</v>
      </c>
      <c r="F22" t="s">
        <v>454</v>
      </c>
      <c r="BP22" s="223" t="s">
        <v>422</v>
      </c>
      <c r="BQ22" s="223"/>
      <c r="BR22" s="223"/>
      <c r="BS22" s="224"/>
      <c r="BT22" s="196" t="s">
        <v>420</v>
      </c>
      <c r="BU22" s="197"/>
      <c r="BV22" s="197"/>
      <c r="BW22" s="197"/>
      <c r="BX22" s="198" t="s">
        <v>453</v>
      </c>
      <c r="BY22" s="199">
        <v>2</v>
      </c>
      <c r="BZ22">
        <v>91</v>
      </c>
      <c r="CA22">
        <v>92</v>
      </c>
      <c r="CB22">
        <v>93</v>
      </c>
      <c r="CC22">
        <v>94</v>
      </c>
      <c r="CD22">
        <v>95</v>
      </c>
      <c r="CE22">
        <v>96</v>
      </c>
      <c r="CF22">
        <v>97</v>
      </c>
      <c r="CG22">
        <v>98</v>
      </c>
      <c r="CH22">
        <v>99</v>
      </c>
      <c r="CI22">
        <v>100</v>
      </c>
      <c r="CJ22">
        <v>101</v>
      </c>
      <c r="CK22">
        <v>102</v>
      </c>
      <c r="CL22">
        <v>103</v>
      </c>
      <c r="CM22">
        <v>0</v>
      </c>
      <c r="CN22">
        <v>0</v>
      </c>
    </row>
    <row r="23" spans="2:6" ht="13.5" customHeight="1">
      <c r="B23" s="193" t="s">
        <v>343</v>
      </c>
      <c r="C23" s="194" t="s">
        <v>17</v>
      </c>
      <c r="D23" s="194" t="s">
        <v>358</v>
      </c>
      <c r="E23" s="195">
        <v>15</v>
      </c>
      <c r="F23" t="s">
        <v>455</v>
      </c>
    </row>
    <row r="24" spans="2:6" ht="13.5" customHeight="1">
      <c r="B24" s="193" t="s">
        <v>345</v>
      </c>
      <c r="C24" s="194" t="s">
        <v>3</v>
      </c>
      <c r="D24" s="204" t="s">
        <v>430</v>
      </c>
      <c r="E24" s="195">
        <v>15</v>
      </c>
      <c r="F24" t="s">
        <v>456</v>
      </c>
    </row>
    <row r="25" spans="2:93" ht="13.5" customHeight="1">
      <c r="B25" s="193"/>
      <c r="C25" s="194"/>
      <c r="D25" s="204" t="s">
        <v>457</v>
      </c>
      <c r="E25" s="195">
        <v>16</v>
      </c>
      <c r="F25" t="s">
        <v>456</v>
      </c>
      <c r="G25" s="189"/>
      <c r="H25" s="189">
        <v>10</v>
      </c>
      <c r="I25" s="189"/>
      <c r="J25" s="189"/>
      <c r="K25" s="189"/>
      <c r="L25" s="189"/>
      <c r="M25" s="189"/>
      <c r="N25" s="189"/>
      <c r="O25" s="189"/>
      <c r="P25" s="189"/>
      <c r="Q25" s="189"/>
      <c r="R25" s="189"/>
      <c r="S25" s="189"/>
      <c r="T25" s="189">
        <v>11</v>
      </c>
      <c r="U25" s="189"/>
      <c r="V25" s="189"/>
      <c r="W25" s="189"/>
      <c r="X25" s="189"/>
      <c r="Y25" s="189"/>
      <c r="Z25" s="189"/>
      <c r="AA25" s="189"/>
      <c r="AB25" s="189"/>
      <c r="AC25" s="189"/>
      <c r="AD25" s="189"/>
      <c r="AE25" s="189"/>
      <c r="AF25" s="189">
        <v>12</v>
      </c>
      <c r="AG25" s="189"/>
      <c r="AH25" s="189"/>
      <c r="AI25" s="189"/>
      <c r="AJ25" s="189"/>
      <c r="AK25" s="189"/>
      <c r="AL25" s="189"/>
      <c r="AM25" s="189"/>
      <c r="AN25" s="189"/>
      <c r="AO25" s="189"/>
      <c r="AP25" s="189"/>
      <c r="AQ25" s="189"/>
      <c r="AR25" s="189">
        <v>13</v>
      </c>
      <c r="AS25" s="189"/>
      <c r="AT25" s="189"/>
      <c r="AU25" s="189"/>
      <c r="AV25" s="189"/>
      <c r="AW25" s="189"/>
      <c r="AX25" s="189"/>
      <c r="AY25" s="189"/>
      <c r="AZ25" s="189"/>
      <c r="BA25" s="190"/>
      <c r="BB25" s="190"/>
      <c r="BC25" s="190"/>
      <c r="BD25" s="189">
        <v>14</v>
      </c>
      <c r="BE25" s="189"/>
      <c r="BF25" s="189"/>
      <c r="BG25" s="189"/>
      <c r="BH25" s="189"/>
      <c r="BI25" s="189"/>
      <c r="BJ25" s="189"/>
      <c r="BK25" s="189"/>
      <c r="BL25" s="189"/>
      <c r="BM25" s="189"/>
      <c r="BN25" s="189"/>
      <c r="BO25" s="189"/>
      <c r="BP25" s="189">
        <v>15</v>
      </c>
      <c r="BQ25" s="189"/>
      <c r="BR25" s="189"/>
      <c r="BS25" s="190"/>
      <c r="BT25" s="190"/>
      <c r="CB25" s="189">
        <v>16</v>
      </c>
      <c r="CC25" s="189"/>
      <c r="CD25" s="189"/>
      <c r="CE25" s="189"/>
      <c r="CF25" s="189"/>
      <c r="CG25" s="189"/>
      <c r="CH25" s="189"/>
      <c r="CI25" s="189"/>
      <c r="CJ25" s="189"/>
      <c r="CK25" s="189"/>
      <c r="CL25" s="189"/>
      <c r="CM25" s="189"/>
      <c r="CN25" s="189">
        <v>17</v>
      </c>
      <c r="CO25" s="189"/>
    </row>
    <row r="26" spans="2:95" ht="13.5" customHeight="1">
      <c r="B26" s="193" t="s">
        <v>348</v>
      </c>
      <c r="C26" s="194" t="s">
        <v>22</v>
      </c>
      <c r="D26" s="194" t="s">
        <v>458</v>
      </c>
      <c r="E26" s="195">
        <v>15.45</v>
      </c>
      <c r="F26" t="s">
        <v>459</v>
      </c>
      <c r="G26" s="189">
        <v>20</v>
      </c>
      <c r="H26" s="189">
        <v>0</v>
      </c>
      <c r="I26" s="189">
        <v>5</v>
      </c>
      <c r="J26" s="189">
        <v>10</v>
      </c>
      <c r="K26" s="189">
        <v>15</v>
      </c>
      <c r="L26" s="189">
        <v>20</v>
      </c>
      <c r="M26" s="189">
        <v>25</v>
      </c>
      <c r="N26" s="189">
        <v>30</v>
      </c>
      <c r="O26" s="189">
        <v>35</v>
      </c>
      <c r="P26" s="189">
        <v>40</v>
      </c>
      <c r="Q26" s="189">
        <v>45</v>
      </c>
      <c r="R26" s="189">
        <v>50</v>
      </c>
      <c r="S26" s="189">
        <v>55</v>
      </c>
      <c r="T26" s="189">
        <v>0</v>
      </c>
      <c r="U26" s="189">
        <v>5</v>
      </c>
      <c r="V26" s="189">
        <v>10</v>
      </c>
      <c r="W26" s="189">
        <v>15</v>
      </c>
      <c r="X26" s="189">
        <v>20</v>
      </c>
      <c r="Y26" s="189">
        <v>25</v>
      </c>
      <c r="Z26" s="189">
        <v>30</v>
      </c>
      <c r="AA26" s="189">
        <v>35</v>
      </c>
      <c r="AB26" s="189">
        <v>40</v>
      </c>
      <c r="AC26" s="189">
        <v>45</v>
      </c>
      <c r="AD26" s="189">
        <v>50</v>
      </c>
      <c r="AE26" s="189">
        <v>55</v>
      </c>
      <c r="AF26" s="189">
        <v>0</v>
      </c>
      <c r="AG26" s="189">
        <v>5</v>
      </c>
      <c r="AH26" s="189">
        <v>10</v>
      </c>
      <c r="AI26" s="189">
        <v>15</v>
      </c>
      <c r="AJ26" s="189">
        <v>20</v>
      </c>
      <c r="AK26" s="189">
        <v>25</v>
      </c>
      <c r="AL26" s="189">
        <v>30</v>
      </c>
      <c r="AM26" s="189">
        <v>35</v>
      </c>
      <c r="AN26" s="189">
        <v>40</v>
      </c>
      <c r="AO26" s="189">
        <v>45</v>
      </c>
      <c r="AP26" s="189">
        <v>50</v>
      </c>
      <c r="AQ26" s="189">
        <v>55</v>
      </c>
      <c r="AR26" s="189">
        <v>0</v>
      </c>
      <c r="AS26" s="189">
        <v>5</v>
      </c>
      <c r="AT26" s="189">
        <v>10</v>
      </c>
      <c r="AU26" s="189">
        <v>15</v>
      </c>
      <c r="AV26" s="189">
        <v>20</v>
      </c>
      <c r="AW26" s="189">
        <v>25</v>
      </c>
      <c r="AX26" s="189">
        <v>30</v>
      </c>
      <c r="AY26" s="189">
        <v>35</v>
      </c>
      <c r="AZ26" s="189">
        <v>40</v>
      </c>
      <c r="BA26" s="190">
        <v>45</v>
      </c>
      <c r="BB26" s="190">
        <v>50</v>
      </c>
      <c r="BC26" s="190">
        <v>55</v>
      </c>
      <c r="BD26" s="189">
        <v>0</v>
      </c>
      <c r="BE26" s="189">
        <v>5</v>
      </c>
      <c r="BF26" s="189">
        <v>10</v>
      </c>
      <c r="BG26" s="189">
        <v>15</v>
      </c>
      <c r="BH26" s="189">
        <v>20</v>
      </c>
      <c r="BI26" s="189">
        <v>25</v>
      </c>
      <c r="BJ26" s="189">
        <v>30</v>
      </c>
      <c r="BK26" s="189">
        <v>35</v>
      </c>
      <c r="BL26" s="189">
        <v>40</v>
      </c>
      <c r="BM26" s="189">
        <v>45</v>
      </c>
      <c r="BN26" s="189">
        <v>50</v>
      </c>
      <c r="BO26" s="189">
        <v>55</v>
      </c>
      <c r="BP26" s="189">
        <v>0</v>
      </c>
      <c r="BQ26" s="189">
        <v>5</v>
      </c>
      <c r="BR26" s="189">
        <v>10</v>
      </c>
      <c r="BS26" s="190">
        <v>15</v>
      </c>
      <c r="BT26" s="190">
        <v>20</v>
      </c>
      <c r="BU26">
        <v>25</v>
      </c>
      <c r="BV26">
        <v>30</v>
      </c>
      <c r="BW26">
        <v>35</v>
      </c>
      <c r="BX26">
        <v>40</v>
      </c>
      <c r="BY26">
        <v>45</v>
      </c>
      <c r="BZ26">
        <v>50</v>
      </c>
      <c r="CA26">
        <v>55</v>
      </c>
      <c r="CB26" s="189">
        <v>0</v>
      </c>
      <c r="CC26" s="189">
        <v>5</v>
      </c>
      <c r="CD26" s="189">
        <v>10</v>
      </c>
      <c r="CE26" s="189">
        <v>15</v>
      </c>
      <c r="CF26" s="189">
        <v>20</v>
      </c>
      <c r="CG26" s="189">
        <v>25</v>
      </c>
      <c r="CH26" s="189">
        <v>30</v>
      </c>
      <c r="CI26" s="189">
        <v>35</v>
      </c>
      <c r="CJ26" s="189">
        <v>40</v>
      </c>
      <c r="CK26" s="189">
        <v>45</v>
      </c>
      <c r="CL26" s="189">
        <v>50</v>
      </c>
      <c r="CM26" s="189">
        <v>55</v>
      </c>
      <c r="CN26" s="189">
        <v>0</v>
      </c>
      <c r="CO26" s="189">
        <v>5</v>
      </c>
      <c r="CP26">
        <v>10</v>
      </c>
      <c r="CQ26">
        <v>15</v>
      </c>
    </row>
    <row r="27" spans="2:6" ht="13.5" customHeight="1">
      <c r="B27" s="193" t="s">
        <v>350</v>
      </c>
      <c r="C27" s="194" t="s">
        <v>25</v>
      </c>
      <c r="D27" s="194" t="s">
        <v>424</v>
      </c>
      <c r="E27" s="195">
        <v>15.45</v>
      </c>
      <c r="F27" t="s">
        <v>460</v>
      </c>
    </row>
    <row r="28" spans="2:6" ht="13.5" customHeight="1">
      <c r="B28" s="193" t="s">
        <v>352</v>
      </c>
      <c r="C28" s="200" t="s">
        <v>9</v>
      </c>
      <c r="D28" s="200" t="s">
        <v>424</v>
      </c>
      <c r="E28" s="201">
        <v>15.5</v>
      </c>
      <c r="F28" t="s">
        <v>461</v>
      </c>
    </row>
    <row r="29" spans="2:6" ht="13.5" customHeight="1">
      <c r="B29" s="193" t="s">
        <v>356</v>
      </c>
      <c r="C29" s="194" t="s">
        <v>9</v>
      </c>
      <c r="D29" s="194" t="s">
        <v>358</v>
      </c>
      <c r="E29" s="195">
        <v>16.15</v>
      </c>
      <c r="F29" t="s">
        <v>462</v>
      </c>
    </row>
  </sheetData>
  <sheetProtection/>
  <mergeCells count="7">
    <mergeCell ref="BP22:BS22"/>
    <mergeCell ref="AE3:AH3"/>
    <mergeCell ref="J4:M4"/>
    <mergeCell ref="V18:Y18"/>
    <mergeCell ref="BH18:BK18"/>
    <mergeCell ref="AO19:AR19"/>
    <mergeCell ref="AW21:AZ21"/>
  </mergeCells>
  <conditionalFormatting sqref="G17:K23 G27:CQ29">
    <cfRule type="cellIs" priority="1" dxfId="25" operator="between">
      <formula>1</formula>
      <formula>30</formula>
    </cfRule>
    <cfRule type="cellIs" priority="2" dxfId="26" operator="equal">
      <formula>0</formula>
    </cfRule>
    <cfRule type="cellIs" priority="3" dxfId="27" operator="between">
      <formula>211</formula>
      <formula>241</formula>
    </cfRule>
    <cfRule type="cellIs" priority="4" dxfId="28" operator="between">
      <formula>181</formula>
      <formula>210</formula>
    </cfRule>
    <cfRule type="cellIs" priority="5" dxfId="29" operator="between">
      <formula>151</formula>
      <formula>180</formula>
    </cfRule>
    <cfRule type="cellIs" priority="6" dxfId="30" operator="between">
      <formula>121</formula>
      <formula>151</formula>
    </cfRule>
    <cfRule type="cellIs" priority="7" dxfId="31" operator="between">
      <formula>91</formula>
      <formula>120</formula>
    </cfRule>
    <cfRule type="cellIs" priority="8" dxfId="32" operator="between">
      <formula>61</formula>
      <formula>90</formula>
    </cfRule>
    <cfRule type="cellIs" priority="9" dxfId="33" operator="between">
      <formula>31</formula>
      <formula>60</formula>
    </cfRule>
    <cfRule type="cellIs" priority="10" dxfId="34" operator="equal">
      <formula>0</formula>
    </cfRule>
  </conditionalFormatting>
  <conditionalFormatting sqref="CE21:CQ21">
    <cfRule type="cellIs" priority="11" dxfId="35" operator="between">
      <formula>1</formula>
      <formula>30</formula>
    </cfRule>
    <cfRule type="cellIs" priority="65535" dxfId="26" operator="equal">
      <formula>0</formula>
    </cfRule>
    <cfRule type="cellIs" priority="65535" dxfId="28" operator="between">
      <formula>181</formula>
      <formula>210</formula>
    </cfRule>
    <cfRule type="cellIs" priority="65535" dxfId="29" operator="between">
      <formula>151</formula>
      <formula>180</formula>
    </cfRule>
    <cfRule type="cellIs" priority="65535" dxfId="30" operator="between">
      <formula>121</formula>
      <formula>151</formula>
    </cfRule>
    <cfRule type="cellIs" priority="65535" dxfId="31" operator="between">
      <formula>91</formula>
      <formula>120</formula>
    </cfRule>
    <cfRule type="cellIs" priority="65535" dxfId="32" operator="between">
      <formula>61</formula>
      <formula>90</formula>
    </cfRule>
    <cfRule type="cellIs" priority="65535" dxfId="33" operator="between">
      <formula>31</formula>
      <formula>60</formula>
    </cfRule>
    <cfRule type="cellIs" priority="65535" dxfId="34" operator="equal">
      <formula>0</formula>
    </cfRule>
    <cfRule type="cellIs" priority="65535" dxfId="27" operator="between">
      <formula>211</formula>
      <formula>241</formula>
    </cfRule>
  </conditionalFormatting>
  <conditionalFormatting sqref="G24 CP17:CQ24">
    <cfRule type="cellIs" priority="61" dxfId="25" operator="between">
      <formula>1</formula>
      <formula>30</formula>
    </cfRule>
    <cfRule type="cellIs" priority="62" dxfId="26" operator="equal">
      <formula>0</formula>
    </cfRule>
    <cfRule type="cellIs" priority="63" dxfId="27" operator="between">
      <formula>211</formula>
      <formula>241</formula>
    </cfRule>
    <cfRule type="cellIs" priority="64" dxfId="28" operator="between">
      <formula>181</formula>
      <formula>210</formula>
    </cfRule>
    <cfRule type="cellIs" priority="65" dxfId="29" operator="between">
      <formula>151</formula>
      <formula>180</formula>
    </cfRule>
    <cfRule type="cellIs" priority="66" dxfId="30" operator="between">
      <formula>121</formula>
      <formula>151</formula>
    </cfRule>
    <cfRule type="cellIs" priority="67" dxfId="31" operator="between">
      <formula>91</formula>
      <formula>120</formula>
    </cfRule>
    <cfRule type="cellIs" priority="68" dxfId="32" operator="between">
      <formula>61</formula>
      <formula>90</formula>
    </cfRule>
    <cfRule type="cellIs" priority="69" dxfId="33" operator="between">
      <formula>31</formula>
      <formula>60</formula>
    </cfRule>
    <cfRule type="cellIs" priority="70" dxfId="34" operator="equal">
      <formula>0</formula>
    </cfRule>
  </conditionalFormatting>
  <conditionalFormatting sqref="CP13:CQ13 CP8:CQ8 T4:AI4 T8:AJ8 Z10:AS10 Z11:AP11 AC13:AQ13 AF15:AF16 AG15:BD15 BB20:BH20 T6:AH6 AO3:BA3 N3:AD3 AS23:BA23 AR8:BD8 BE21 AY19:BK19 BD6:BR6 BP18 AO6:AW6 BJ10:CC10 BJ11:CB11 BP8:CH8 BQ15:BQ16 BA13:BR13 BW21 BG21:BS21 AG16:AV16 AW18:BB18 AF18:AS18 CH18:CQ18 BR18:CD18">
    <cfRule type="cellIs" priority="51" dxfId="35" operator="between">
      <formula>1</formula>
      <formula>30</formula>
    </cfRule>
    <cfRule type="cellIs" priority="52" dxfId="26" operator="equal">
      <formula>0</formula>
    </cfRule>
    <cfRule type="cellIs" priority="53" dxfId="27" operator="between">
      <formula>211</formula>
      <formula>241</formula>
    </cfRule>
    <cfRule type="cellIs" priority="54" dxfId="28" operator="between">
      <formula>181</formula>
      <formula>210</formula>
    </cfRule>
    <cfRule type="cellIs" priority="55" dxfId="29" operator="between">
      <formula>151</formula>
      <formula>180</formula>
    </cfRule>
    <cfRule type="cellIs" priority="56" dxfId="30" operator="between">
      <formula>121</formula>
      <formula>151</formula>
    </cfRule>
    <cfRule type="cellIs" priority="57" dxfId="31" operator="between">
      <formula>91</formula>
      <formula>120</formula>
    </cfRule>
    <cfRule type="cellIs" priority="58" dxfId="32" operator="between">
      <formula>61</formula>
      <formula>90</formula>
    </cfRule>
    <cfRule type="cellIs" priority="59" dxfId="33" operator="between">
      <formula>31</formula>
      <formula>60</formula>
    </cfRule>
    <cfRule type="cellIs" priority="60" dxfId="34" operator="equal">
      <formula>0</formula>
    </cfRule>
  </conditionalFormatting>
  <conditionalFormatting sqref="BR15:CM15 BR16:CH16">
    <cfRule type="cellIs" priority="42" dxfId="26" operator="equal">
      <formula>0</formula>
    </cfRule>
    <cfRule type="cellIs" priority="43" dxfId="27" operator="between">
      <formula>211</formula>
      <formula>241</formula>
    </cfRule>
    <cfRule type="cellIs" priority="44" dxfId="28" operator="between">
      <formula>181</formula>
      <formula>210</formula>
    </cfRule>
    <cfRule type="cellIs" priority="45" dxfId="29" operator="between">
      <formula>151</formula>
      <formula>180</formula>
    </cfRule>
    <cfRule type="cellIs" priority="46" dxfId="30" operator="between">
      <formula>121</formula>
      <formula>151</formula>
    </cfRule>
    <cfRule type="cellIs" priority="47" dxfId="31" operator="between">
      <formula>91</formula>
      <formula>120</formula>
    </cfRule>
    <cfRule type="cellIs" priority="48" dxfId="32" operator="between">
      <formula>61</formula>
      <formula>90</formula>
    </cfRule>
    <cfRule type="cellIs" priority="49" dxfId="33" operator="between">
      <formula>31</formula>
      <formula>60</formula>
    </cfRule>
    <cfRule type="cellIs" priority="50" dxfId="34" operator="equal">
      <formula>0</formula>
    </cfRule>
  </conditionalFormatting>
  <conditionalFormatting sqref="AF15:BD15 BQ15:CM15 BQ16:CH16 AF16:AV16">
    <cfRule type="cellIs" priority="41" dxfId="25" operator="between">
      <formula>1</formula>
      <formula>30</formula>
    </cfRule>
  </conditionalFormatting>
  <conditionalFormatting sqref="BY6:CJ6">
    <cfRule type="cellIs" priority="31" dxfId="35" operator="between">
      <formula>1</formula>
      <formula>30</formula>
    </cfRule>
    <cfRule type="cellIs" priority="32" dxfId="26" operator="equal">
      <formula>0</formula>
    </cfRule>
    <cfRule type="cellIs" priority="33" dxfId="27" operator="between">
      <formula>211</formula>
      <formula>241</formula>
    </cfRule>
    <cfRule type="cellIs" priority="34" dxfId="28" operator="between">
      <formula>181</formula>
      <formula>210</formula>
    </cfRule>
    <cfRule type="cellIs" priority="35" dxfId="29" operator="between">
      <formula>151</formula>
      <formula>180</formula>
    </cfRule>
    <cfRule type="cellIs" priority="36" dxfId="30" operator="between">
      <formula>121</formula>
      <formula>151</formula>
    </cfRule>
    <cfRule type="cellIs" priority="37" dxfId="31" operator="between">
      <formula>91</formula>
      <formula>120</formula>
    </cfRule>
    <cfRule type="cellIs" priority="38" dxfId="32" operator="between">
      <formula>61</formula>
      <formula>90</formula>
    </cfRule>
    <cfRule type="cellIs" priority="39" dxfId="33" operator="between">
      <formula>31</formula>
      <formula>60</formula>
    </cfRule>
    <cfRule type="cellIs" priority="40" dxfId="34" operator="equal">
      <formula>0</formula>
    </cfRule>
  </conditionalFormatting>
  <conditionalFormatting sqref="BY13:CM13">
    <cfRule type="cellIs" priority="21" dxfId="35" operator="between">
      <formula>1</formula>
      <formula>30</formula>
    </cfRule>
    <cfRule type="cellIs" priority="22" dxfId="26" operator="equal">
      <formula>0</formula>
    </cfRule>
    <cfRule type="cellIs" priority="23" dxfId="27" operator="between">
      <formula>211</formula>
      <formula>241</formula>
    </cfRule>
    <cfRule type="cellIs" priority="24" dxfId="28" operator="between">
      <formula>181</formula>
      <formula>210</formula>
    </cfRule>
    <cfRule type="cellIs" priority="25" dxfId="29" operator="between">
      <formula>151</formula>
      <formula>180</formula>
    </cfRule>
    <cfRule type="cellIs" priority="26" dxfId="30" operator="between">
      <formula>121</formula>
      <formula>151</formula>
    </cfRule>
    <cfRule type="cellIs" priority="27" dxfId="31" operator="between">
      <formula>91</formula>
      <formula>120</formula>
    </cfRule>
    <cfRule type="cellIs" priority="28" dxfId="32" operator="between">
      <formula>61</formula>
      <formula>90</formula>
    </cfRule>
    <cfRule type="cellIs" priority="29" dxfId="33" operator="between">
      <formula>31</formula>
      <formula>60</formula>
    </cfRule>
    <cfRule type="cellIs" priority="30" dxfId="34" operator="equal">
      <formula>0</formula>
    </cfRule>
  </conditionalFormatting>
  <conditionalFormatting sqref="BZ22:CN22">
    <cfRule type="cellIs" priority="12" dxfId="26" operator="equal">
      <formula>0</formula>
    </cfRule>
    <cfRule type="cellIs" priority="13" dxfId="27" operator="between">
      <formula>211</formula>
      <formula>241</formula>
    </cfRule>
    <cfRule type="cellIs" priority="14" dxfId="28" operator="between">
      <formula>181</formula>
      <formula>210</formula>
    </cfRule>
    <cfRule type="cellIs" priority="15" dxfId="29" operator="between">
      <formula>151</formula>
      <formula>180</formula>
    </cfRule>
    <cfRule type="cellIs" priority="16" dxfId="30" operator="between">
      <formula>121</formula>
      <formula>151</formula>
    </cfRule>
    <cfRule type="cellIs" priority="17" dxfId="31" operator="between">
      <formula>91</formula>
      <formula>120</formula>
    </cfRule>
    <cfRule type="cellIs" priority="18" dxfId="32" operator="between">
      <formula>61</formula>
      <formula>90</formula>
    </cfRule>
    <cfRule type="cellIs" priority="19" dxfId="33" operator="between">
      <formula>31</formula>
      <formula>60</formula>
    </cfRule>
    <cfRule type="cellIs" priority="20" dxfId="34" operator="equal">
      <formula>0</formula>
    </cfRule>
    <cfRule type="cellIs" priority="71" dxfId="35" operator="between">
      <formula>1</formula>
      <formula>30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109"/>
  <sheetViews>
    <sheetView zoomScaleSheetLayoutView="100" zoomScalePageLayoutView="0" workbookViewId="0" topLeftCell="N1">
      <selection activeCell="U10" sqref="U10"/>
    </sheetView>
  </sheetViews>
  <sheetFormatPr defaultColWidth="9.00390625" defaultRowHeight="15"/>
  <cols>
    <col min="1" max="1" width="14.8515625" style="17" customWidth="1"/>
    <col min="2" max="2" width="56.8515625" style="17" bestFit="1" customWidth="1"/>
    <col min="3" max="3" width="3.7109375" style="0" customWidth="1"/>
    <col min="4" max="5" width="9.00390625" style="0" customWidth="1"/>
    <col min="6" max="6" width="9.7109375" style="0" customWidth="1"/>
    <col min="7" max="7" width="9.00390625" style="0" customWidth="1"/>
    <col min="8" max="8" width="15.8515625" style="0" customWidth="1"/>
    <col min="9" max="9" width="9.421875" style="0" customWidth="1"/>
    <col min="10" max="10" width="16.00390625" style="0" bestFit="1" customWidth="1"/>
    <col min="11" max="16" width="9.00390625" style="0" customWidth="1"/>
    <col min="17" max="17" width="17.00390625" style="0" bestFit="1" customWidth="1"/>
  </cols>
  <sheetData>
    <row r="1" spans="1:38" ht="18.75">
      <c r="A1" s="25" t="s">
        <v>36</v>
      </c>
      <c r="H1" s="25" t="s">
        <v>161</v>
      </c>
      <c r="J1" s="24" t="s">
        <v>145</v>
      </c>
      <c r="N1" s="24" t="s">
        <v>210</v>
      </c>
      <c r="U1" s="54" t="s">
        <v>183</v>
      </c>
      <c r="V1" s="55" t="s">
        <v>252</v>
      </c>
      <c r="W1" s="55"/>
      <c r="X1" s="55"/>
      <c r="Y1" s="55"/>
      <c r="Z1" s="55"/>
      <c r="AA1" s="56" t="s">
        <v>253</v>
      </c>
      <c r="AB1" s="55" t="s">
        <v>254</v>
      </c>
      <c r="AC1" s="55"/>
      <c r="AI1" s="17" t="s">
        <v>538</v>
      </c>
      <c r="AJ1" t="s">
        <v>537</v>
      </c>
      <c r="AL1" t="str">
        <f>AI1&amp;" "&amp;AJ1</f>
        <v>Andrew Ainsley</v>
      </c>
    </row>
    <row r="2" spans="1:38" ht="18.75">
      <c r="A2" s="23" t="s">
        <v>3</v>
      </c>
      <c r="H2" s="17" t="s">
        <v>9</v>
      </c>
      <c r="J2" s="17" t="s">
        <v>577</v>
      </c>
      <c r="N2" s="29" t="s">
        <v>213</v>
      </c>
      <c r="U2" s="54" t="s">
        <v>184</v>
      </c>
      <c r="V2" s="55" t="s">
        <v>255</v>
      </c>
      <c r="W2" s="55"/>
      <c r="X2" s="55"/>
      <c r="Y2" s="55"/>
      <c r="Z2" s="55"/>
      <c r="AA2" s="56" t="s">
        <v>256</v>
      </c>
      <c r="AB2" s="55" t="s">
        <v>257</v>
      </c>
      <c r="AC2" s="55"/>
      <c r="AI2" s="17" t="s">
        <v>551</v>
      </c>
      <c r="AJ2" t="s">
        <v>574</v>
      </c>
      <c r="AL2" t="str">
        <f aca="true" t="shared" si="0" ref="AL2:AL21">AI2&amp;" "&amp;AJ2</f>
        <v>Anne Berrington</v>
      </c>
    </row>
    <row r="3" spans="1:38" ht="18.75">
      <c r="A3" s="23" t="s">
        <v>37</v>
      </c>
      <c r="B3" s="23" t="s">
        <v>38</v>
      </c>
      <c r="C3" s="3" t="s">
        <v>39</v>
      </c>
      <c r="H3" s="17" t="s">
        <v>6</v>
      </c>
      <c r="J3" s="17" t="s">
        <v>578</v>
      </c>
      <c r="N3" s="29" t="s">
        <v>183</v>
      </c>
      <c r="U3" s="54" t="s">
        <v>185</v>
      </c>
      <c r="V3" s="55" t="s">
        <v>258</v>
      </c>
      <c r="W3" s="55"/>
      <c r="X3" s="55"/>
      <c r="Y3" s="55"/>
      <c r="Z3" s="55"/>
      <c r="AA3" s="56" t="s">
        <v>259</v>
      </c>
      <c r="AB3" s="55" t="s">
        <v>260</v>
      </c>
      <c r="AC3" s="55"/>
      <c r="AI3" s="17" t="s">
        <v>569</v>
      </c>
      <c r="AJ3" t="s">
        <v>539</v>
      </c>
      <c r="AL3" t="str">
        <f t="shared" si="0"/>
        <v>Barbara Brown</v>
      </c>
    </row>
    <row r="4" spans="1:38" ht="18.75">
      <c r="A4" s="23" t="s">
        <v>40</v>
      </c>
      <c r="B4" s="23" t="s">
        <v>41</v>
      </c>
      <c r="C4" s="3" t="s">
        <v>535</v>
      </c>
      <c r="H4" s="17" t="s">
        <v>3</v>
      </c>
      <c r="J4" s="17" t="s">
        <v>579</v>
      </c>
      <c r="N4" s="29" t="s">
        <v>253</v>
      </c>
      <c r="U4" s="54" t="s">
        <v>261</v>
      </c>
      <c r="V4" s="55" t="s">
        <v>262</v>
      </c>
      <c r="W4" s="55"/>
      <c r="X4" s="55"/>
      <c r="Y4" s="55"/>
      <c r="Z4" s="55"/>
      <c r="AA4" s="56" t="s">
        <v>263</v>
      </c>
      <c r="AB4" s="55" t="s">
        <v>264</v>
      </c>
      <c r="AC4" s="55"/>
      <c r="AI4" s="17" t="s">
        <v>573</v>
      </c>
      <c r="AJ4" t="s">
        <v>539</v>
      </c>
      <c r="AL4" t="str">
        <f t="shared" si="0"/>
        <v>David Brown</v>
      </c>
    </row>
    <row r="5" spans="1:38" ht="18.75">
      <c r="A5" s="23" t="s">
        <v>42</v>
      </c>
      <c r="B5" s="23" t="s">
        <v>43</v>
      </c>
      <c r="H5" s="17" t="s">
        <v>12</v>
      </c>
      <c r="J5" s="17" t="s">
        <v>580</v>
      </c>
      <c r="N5" s="29" t="s">
        <v>263</v>
      </c>
      <c r="U5" s="54" t="s">
        <v>265</v>
      </c>
      <c r="V5" s="55" t="s">
        <v>266</v>
      </c>
      <c r="W5" s="55"/>
      <c r="X5" s="55"/>
      <c r="Y5" s="55"/>
      <c r="Z5" s="55"/>
      <c r="AA5" s="56" t="s">
        <v>267</v>
      </c>
      <c r="AB5" s="55" t="s">
        <v>268</v>
      </c>
      <c r="AC5" s="55"/>
      <c r="AI5" s="17" t="s">
        <v>565</v>
      </c>
      <c r="AJ5" t="s">
        <v>542</v>
      </c>
      <c r="AL5" t="str">
        <f t="shared" si="0"/>
        <v>Geoff Corey</v>
      </c>
    </row>
    <row r="6" spans="1:38" ht="18.75">
      <c r="A6" s="23" t="s">
        <v>44</v>
      </c>
      <c r="B6" s="23" t="s">
        <v>45</v>
      </c>
      <c r="H6" s="17" t="s">
        <v>17</v>
      </c>
      <c r="J6" s="17" t="s">
        <v>581</v>
      </c>
      <c r="N6" s="29" t="s">
        <v>256</v>
      </c>
      <c r="U6" s="54" t="s">
        <v>269</v>
      </c>
      <c r="V6" s="55" t="s">
        <v>270</v>
      </c>
      <c r="W6" s="55"/>
      <c r="X6" s="55"/>
      <c r="Y6" s="55"/>
      <c r="Z6" s="55"/>
      <c r="AA6" s="56" t="s">
        <v>271</v>
      </c>
      <c r="AB6" s="55" t="s">
        <v>272</v>
      </c>
      <c r="AC6" s="55"/>
      <c r="AI6" s="17" t="s">
        <v>567</v>
      </c>
      <c r="AJ6" t="s">
        <v>544</v>
      </c>
      <c r="AL6" t="str">
        <f t="shared" si="0"/>
        <v>Geraldine Day</v>
      </c>
    </row>
    <row r="7" spans="1:38" ht="18.75">
      <c r="A7" s="23" t="s">
        <v>46</v>
      </c>
      <c r="B7" s="23" t="s">
        <v>47</v>
      </c>
      <c r="H7" s="17" t="s">
        <v>20</v>
      </c>
      <c r="J7" s="17" t="s">
        <v>582</v>
      </c>
      <c r="N7" s="29" t="s">
        <v>184</v>
      </c>
      <c r="U7" s="54" t="s">
        <v>273</v>
      </c>
      <c r="V7" s="55" t="s">
        <v>274</v>
      </c>
      <c r="W7" s="55"/>
      <c r="X7" s="55"/>
      <c r="Y7" s="55"/>
      <c r="Z7" s="55"/>
      <c r="AA7" s="56" t="s">
        <v>275</v>
      </c>
      <c r="AB7" s="55"/>
      <c r="AC7" s="55"/>
      <c r="AI7" s="17" t="s">
        <v>536</v>
      </c>
      <c r="AJ7" t="s">
        <v>546</v>
      </c>
      <c r="AL7" t="str">
        <f t="shared" si="0"/>
        <v>Gordon Douglas</v>
      </c>
    </row>
    <row r="8" spans="1:38" ht="18.75">
      <c r="A8" s="23" t="s">
        <v>48</v>
      </c>
      <c r="B8" s="23" t="s">
        <v>49</v>
      </c>
      <c r="H8" s="17" t="s">
        <v>22</v>
      </c>
      <c r="J8" s="17" t="s">
        <v>583</v>
      </c>
      <c r="N8" s="29" t="s">
        <v>211</v>
      </c>
      <c r="U8" s="56"/>
      <c r="V8" s="55"/>
      <c r="W8" s="55"/>
      <c r="X8" s="55"/>
      <c r="Y8" s="55"/>
      <c r="Z8" s="55"/>
      <c r="AA8" s="56" t="s">
        <v>276</v>
      </c>
      <c r="AB8" s="55" t="s">
        <v>277</v>
      </c>
      <c r="AC8" s="55"/>
      <c r="AI8" s="17" t="s">
        <v>563</v>
      </c>
      <c r="AJ8" t="s">
        <v>566</v>
      </c>
      <c r="AL8" t="str">
        <f t="shared" si="0"/>
        <v>Heather Durbin</v>
      </c>
    </row>
    <row r="9" spans="1:38" ht="15">
      <c r="A9" s="23" t="s">
        <v>50</v>
      </c>
      <c r="B9" s="23" t="s">
        <v>51</v>
      </c>
      <c r="H9" s="17" t="s">
        <v>25</v>
      </c>
      <c r="J9" s="17" t="s">
        <v>584</v>
      </c>
      <c r="N9" s="29" t="s">
        <v>205</v>
      </c>
      <c r="AI9" s="17" t="s">
        <v>549</v>
      </c>
      <c r="AJ9" t="s">
        <v>548</v>
      </c>
      <c r="AL9" t="str">
        <f t="shared" si="0"/>
        <v>Keith Farquhar</v>
      </c>
    </row>
    <row r="10" spans="1:38" ht="15.75">
      <c r="A10" s="23"/>
      <c r="B10" s="23"/>
      <c r="J10" s="17" t="s">
        <v>585</v>
      </c>
      <c r="N10" s="29" t="s">
        <v>212</v>
      </c>
      <c r="U10" s="52" t="s">
        <v>206</v>
      </c>
      <c r="AI10" s="17" t="s">
        <v>559</v>
      </c>
      <c r="AJ10" t="s">
        <v>576</v>
      </c>
      <c r="AL10" t="str">
        <f t="shared" si="0"/>
        <v>Kevin Ferrier</v>
      </c>
    </row>
    <row r="11" spans="1:38" ht="15.75">
      <c r="A11" s="23"/>
      <c r="B11" s="23"/>
      <c r="J11" s="17" t="s">
        <v>586</v>
      </c>
      <c r="N11" s="29" t="s">
        <v>185</v>
      </c>
      <c r="U11" s="51" t="s">
        <v>207</v>
      </c>
      <c r="AI11" s="17" t="s">
        <v>561</v>
      </c>
      <c r="AJ11" t="s">
        <v>552</v>
      </c>
      <c r="AL11" t="str">
        <f t="shared" si="0"/>
        <v>Maggie Fletcher</v>
      </c>
    </row>
    <row r="12" spans="1:38" ht="15.75">
      <c r="A12" s="23"/>
      <c r="B12" s="23"/>
      <c r="J12" s="17" t="s">
        <v>587</v>
      </c>
      <c r="N12" s="29" t="s">
        <v>261</v>
      </c>
      <c r="U12" s="51" t="s">
        <v>208</v>
      </c>
      <c r="AI12" s="17" t="s">
        <v>547</v>
      </c>
      <c r="AJ12" t="s">
        <v>554</v>
      </c>
      <c r="AL12" t="str">
        <f t="shared" si="0"/>
        <v>Morna Hodson</v>
      </c>
    </row>
    <row r="13" spans="1:38" ht="15.75">
      <c r="A13" s="23"/>
      <c r="B13" s="23"/>
      <c r="J13" s="17" t="s">
        <v>588</v>
      </c>
      <c r="N13" s="29" t="s">
        <v>265</v>
      </c>
      <c r="U13" s="51" t="s">
        <v>209</v>
      </c>
      <c r="AI13" s="17" t="s">
        <v>541</v>
      </c>
      <c r="AJ13" t="s">
        <v>558</v>
      </c>
      <c r="AL13" t="str">
        <f t="shared" si="0"/>
        <v>Neville Lyons</v>
      </c>
    </row>
    <row r="14" spans="1:38" ht="15">
      <c r="A14" s="23"/>
      <c r="B14" s="23"/>
      <c r="J14" s="17" t="s">
        <v>589</v>
      </c>
      <c r="N14" s="29" t="s">
        <v>269</v>
      </c>
      <c r="AI14" s="17" t="s">
        <v>555</v>
      </c>
      <c r="AJ14" t="s">
        <v>560</v>
      </c>
      <c r="AL14" t="str">
        <f t="shared" si="0"/>
        <v>Nick Mee</v>
      </c>
    </row>
    <row r="15" spans="10:38" ht="15">
      <c r="J15" s="17" t="s">
        <v>590</v>
      </c>
      <c r="N15" s="29" t="s">
        <v>273</v>
      </c>
      <c r="AI15" s="17" t="s">
        <v>545</v>
      </c>
      <c r="AJ15" t="s">
        <v>562</v>
      </c>
      <c r="AL15" t="str">
        <f t="shared" si="0"/>
        <v>Pam Murphy</v>
      </c>
    </row>
    <row r="16" spans="1:38" ht="15">
      <c r="A16" s="23" t="s">
        <v>17</v>
      </c>
      <c r="J16" s="17" t="s">
        <v>591</v>
      </c>
      <c r="N16" s="29" t="s">
        <v>276</v>
      </c>
      <c r="AI16" s="17" t="s">
        <v>540</v>
      </c>
      <c r="AJ16" t="s">
        <v>564</v>
      </c>
      <c r="AL16" t="str">
        <f t="shared" si="0"/>
        <v>Pat Nelson</v>
      </c>
    </row>
    <row r="17" spans="1:38" ht="15">
      <c r="A17" s="23" t="s">
        <v>52</v>
      </c>
      <c r="B17" s="23" t="s">
        <v>53</v>
      </c>
      <c r="J17" s="17" t="s">
        <v>592</v>
      </c>
      <c r="N17" s="29" t="s">
        <v>191</v>
      </c>
      <c r="AI17" s="17" t="s">
        <v>543</v>
      </c>
      <c r="AJ17" t="s">
        <v>556</v>
      </c>
      <c r="AL17" t="str">
        <f t="shared" si="0"/>
        <v>Roland Reade</v>
      </c>
    </row>
    <row r="18" spans="1:41" ht="18.75">
      <c r="A18" s="23" t="s">
        <v>54</v>
      </c>
      <c r="B18" s="23" t="s">
        <v>55</v>
      </c>
      <c r="J18" s="17" t="s">
        <v>593</v>
      </c>
      <c r="N18" s="29" t="s">
        <v>278</v>
      </c>
      <c r="AI18" s="17" t="s">
        <v>575</v>
      </c>
      <c r="AJ18" t="s">
        <v>568</v>
      </c>
      <c r="AL18" t="str">
        <f t="shared" si="0"/>
        <v>Rowena Sleigh</v>
      </c>
      <c r="AN18" s="55"/>
      <c r="AO18" s="55"/>
    </row>
    <row r="19" spans="1:41" ht="18.75">
      <c r="A19" s="23" t="s">
        <v>56</v>
      </c>
      <c r="B19" s="23" t="s">
        <v>57</v>
      </c>
      <c r="J19" s="17" t="s">
        <v>594</v>
      </c>
      <c r="N19" s="29" t="s">
        <v>259</v>
      </c>
      <c r="AI19" s="17" t="s">
        <v>553</v>
      </c>
      <c r="AJ19" t="s">
        <v>570</v>
      </c>
      <c r="AL19" t="str">
        <f t="shared" si="0"/>
        <v>Stuart Taylor</v>
      </c>
      <c r="AN19" s="55"/>
      <c r="AO19" s="55"/>
    </row>
    <row r="20" spans="1:41" ht="18.75">
      <c r="A20" s="23" t="s">
        <v>58</v>
      </c>
      <c r="B20" s="23" t="s">
        <v>59</v>
      </c>
      <c r="J20" s="17" t="s">
        <v>595</v>
      </c>
      <c r="N20" s="29" t="s">
        <v>271</v>
      </c>
      <c r="AI20" s="17" t="s">
        <v>557</v>
      </c>
      <c r="AJ20" t="s">
        <v>572</v>
      </c>
      <c r="AL20" t="str">
        <f t="shared" si="0"/>
        <v>Suzanne Trace</v>
      </c>
      <c r="AN20" s="55"/>
      <c r="AO20" s="55"/>
    </row>
    <row r="21" spans="1:41" ht="18.75">
      <c r="A21" s="23" t="s">
        <v>60</v>
      </c>
      <c r="B21" s="23" t="s">
        <v>61</v>
      </c>
      <c r="J21" s="17" t="s">
        <v>596</v>
      </c>
      <c r="N21" s="53" t="s">
        <v>214</v>
      </c>
      <c r="AI21" s="17" t="s">
        <v>571</v>
      </c>
      <c r="AJ21" t="s">
        <v>550</v>
      </c>
      <c r="AL21" t="str">
        <f t="shared" si="0"/>
        <v>Tony Weetman</v>
      </c>
      <c r="AN21" s="55"/>
      <c r="AO21" s="55"/>
    </row>
    <row r="22" spans="1:41" ht="18.75">
      <c r="A22" s="23" t="s">
        <v>62</v>
      </c>
      <c r="B22" s="23" t="s">
        <v>63</v>
      </c>
      <c r="J22" s="17" t="s">
        <v>597</v>
      </c>
      <c r="N22" s="53" t="s">
        <v>215</v>
      </c>
      <c r="AN22" s="55"/>
      <c r="AO22" s="55"/>
    </row>
    <row r="23" spans="1:41" ht="18.75">
      <c r="A23" s="23" t="s">
        <v>64</v>
      </c>
      <c r="B23" s="23" t="s">
        <v>65</v>
      </c>
      <c r="N23" s="53" t="s">
        <v>216</v>
      </c>
      <c r="AN23" s="55"/>
      <c r="AO23" s="55"/>
    </row>
    <row r="24" spans="1:41" ht="18.75">
      <c r="A24" s="23" t="s">
        <v>66</v>
      </c>
      <c r="B24" s="23" t="s">
        <v>65</v>
      </c>
      <c r="N24" s="53" t="s">
        <v>217</v>
      </c>
      <c r="AN24" s="55"/>
      <c r="AO24" s="55"/>
    </row>
    <row r="25" spans="1:41" ht="18.75">
      <c r="A25" s="23" t="s">
        <v>67</v>
      </c>
      <c r="B25" s="23" t="s">
        <v>68</v>
      </c>
      <c r="D25" s="30" t="s">
        <v>162</v>
      </c>
      <c r="E25" s="17" t="s">
        <v>1</v>
      </c>
      <c r="F25" s="17" t="s">
        <v>0</v>
      </c>
      <c r="G25" s="17" t="s">
        <v>1</v>
      </c>
      <c r="H25" s="17" t="s">
        <v>147</v>
      </c>
      <c r="I25" s="26" t="s">
        <v>148</v>
      </c>
      <c r="J25" s="31" t="s">
        <v>160</v>
      </c>
      <c r="N25" s="53" t="s">
        <v>218</v>
      </c>
      <c r="AN25" s="55"/>
      <c r="AO25" s="55"/>
    </row>
    <row r="26" spans="1:14" ht="15">
      <c r="A26" s="23"/>
      <c r="B26" s="23"/>
      <c r="D26" s="27">
        <v>1</v>
      </c>
      <c r="E26" s="27" t="s">
        <v>5</v>
      </c>
      <c r="F26" s="28">
        <v>0.4166666666666667</v>
      </c>
      <c r="G26" s="27" t="s">
        <v>6</v>
      </c>
      <c r="H26" s="27" t="s">
        <v>158</v>
      </c>
      <c r="I26" s="29" t="s">
        <v>149</v>
      </c>
      <c r="J26" s="27">
        <v>10</v>
      </c>
      <c r="N26" s="53" t="s">
        <v>219</v>
      </c>
    </row>
    <row r="27" spans="1:14" ht="15">
      <c r="A27" s="23"/>
      <c r="B27" s="23"/>
      <c r="D27" s="27">
        <v>2</v>
      </c>
      <c r="E27" s="27" t="s">
        <v>8</v>
      </c>
      <c r="F27" s="28">
        <v>0.458333333333333</v>
      </c>
      <c r="G27" s="27" t="s">
        <v>9</v>
      </c>
      <c r="H27" s="27" t="s">
        <v>159</v>
      </c>
      <c r="I27" s="29" t="s">
        <v>150</v>
      </c>
      <c r="J27" s="27">
        <v>9</v>
      </c>
      <c r="N27" s="53" t="s">
        <v>220</v>
      </c>
    </row>
    <row r="28" spans="1:14" ht="15">
      <c r="A28" s="23"/>
      <c r="B28" s="23"/>
      <c r="D28" s="27">
        <v>3</v>
      </c>
      <c r="E28" s="27" t="s">
        <v>11</v>
      </c>
      <c r="F28" s="28">
        <v>0.458333333333333</v>
      </c>
      <c r="G28" s="27" t="s">
        <v>12</v>
      </c>
      <c r="H28" s="27" t="s">
        <v>158</v>
      </c>
      <c r="I28" s="29" t="s">
        <v>151</v>
      </c>
      <c r="J28" s="27">
        <v>9</v>
      </c>
      <c r="N28" s="53" t="s">
        <v>221</v>
      </c>
    </row>
    <row r="29" spans="1:14" ht="15">
      <c r="A29" s="23" t="s">
        <v>20</v>
      </c>
      <c r="B29" s="23"/>
      <c r="D29" s="27">
        <v>4</v>
      </c>
      <c r="E29" s="27" t="s">
        <v>21</v>
      </c>
      <c r="F29" s="28">
        <v>0.5</v>
      </c>
      <c r="G29" s="27" t="s">
        <v>22</v>
      </c>
      <c r="H29" s="27" t="s">
        <v>158</v>
      </c>
      <c r="I29" s="29" t="s">
        <v>149</v>
      </c>
      <c r="J29" s="27">
        <v>8</v>
      </c>
      <c r="N29" s="53" t="s">
        <v>222</v>
      </c>
    </row>
    <row r="30" spans="1:31" ht="15.75">
      <c r="A30" s="23" t="s">
        <v>69</v>
      </c>
      <c r="B30" s="23" t="s">
        <v>70</v>
      </c>
      <c r="D30" s="27">
        <v>5</v>
      </c>
      <c r="E30" s="27" t="s">
        <v>29</v>
      </c>
      <c r="F30" s="28">
        <v>0.541666666666667</v>
      </c>
      <c r="G30" s="27" t="s">
        <v>6</v>
      </c>
      <c r="H30" s="27" t="s">
        <v>159</v>
      </c>
      <c r="I30" s="29" t="s">
        <v>150</v>
      </c>
      <c r="J30" s="27">
        <v>6</v>
      </c>
      <c r="N30" s="53" t="s">
        <v>223</v>
      </c>
      <c r="AE30" s="52"/>
    </row>
    <row r="31" spans="1:31" ht="15.75">
      <c r="A31" s="23" t="s">
        <v>71</v>
      </c>
      <c r="B31" s="23" t="s">
        <v>41</v>
      </c>
      <c r="D31" s="27">
        <v>6</v>
      </c>
      <c r="E31" s="27" t="s">
        <v>31</v>
      </c>
      <c r="F31" s="28">
        <v>0.583333333333334</v>
      </c>
      <c r="G31" s="27" t="s">
        <v>9</v>
      </c>
      <c r="H31" s="27" t="s">
        <v>158</v>
      </c>
      <c r="I31" s="29" t="s">
        <v>152</v>
      </c>
      <c r="J31" s="27">
        <v>6</v>
      </c>
      <c r="N31" s="53" t="s">
        <v>224</v>
      </c>
      <c r="AE31" s="51"/>
    </row>
    <row r="32" spans="1:31" ht="15.75">
      <c r="A32" s="23" t="s">
        <v>72</v>
      </c>
      <c r="B32" s="23" t="s">
        <v>73</v>
      </c>
      <c r="D32" s="27">
        <v>7</v>
      </c>
      <c r="E32" s="27" t="s">
        <v>32</v>
      </c>
      <c r="F32" s="28">
        <v>0.583333333333334</v>
      </c>
      <c r="G32" s="27" t="s">
        <v>22</v>
      </c>
      <c r="H32" s="27" t="s">
        <v>159</v>
      </c>
      <c r="I32" s="29" t="s">
        <v>150</v>
      </c>
      <c r="J32" s="27">
        <v>6</v>
      </c>
      <c r="N32" s="53" t="s">
        <v>225</v>
      </c>
      <c r="AE32" s="51"/>
    </row>
    <row r="33" spans="1:31" ht="15.75">
      <c r="A33" s="23" t="s">
        <v>74</v>
      </c>
      <c r="B33" s="23" t="s">
        <v>75</v>
      </c>
      <c r="D33" s="27">
        <v>8</v>
      </c>
      <c r="E33" s="27" t="s">
        <v>33</v>
      </c>
      <c r="F33" s="28">
        <v>0.583333333333334</v>
      </c>
      <c r="G33" s="27" t="s">
        <v>12</v>
      </c>
      <c r="H33" s="27" t="s">
        <v>158</v>
      </c>
      <c r="I33" s="29" t="s">
        <v>151</v>
      </c>
      <c r="J33" s="27">
        <v>9</v>
      </c>
      <c r="N33" s="53" t="s">
        <v>226</v>
      </c>
      <c r="AE33" s="51"/>
    </row>
    <row r="34" spans="1:17" ht="15">
      <c r="A34" s="23" t="s">
        <v>76</v>
      </c>
      <c r="B34" s="23" t="s">
        <v>77</v>
      </c>
      <c r="N34" s="53" t="s">
        <v>227</v>
      </c>
      <c r="Q34" s="31" t="s">
        <v>288</v>
      </c>
    </row>
    <row r="35" spans="1:17" ht="18.75">
      <c r="A35" s="23"/>
      <c r="B35" s="23"/>
      <c r="N35" s="53" t="s">
        <v>228</v>
      </c>
      <c r="Q35" s="57" t="s">
        <v>285</v>
      </c>
    </row>
    <row r="36" spans="1:17" ht="18.75">
      <c r="A36" s="23"/>
      <c r="B36" s="23"/>
      <c r="N36" s="53" t="s">
        <v>229</v>
      </c>
      <c r="Q36" s="57" t="s">
        <v>190</v>
      </c>
    </row>
    <row r="37" spans="1:17" ht="18.75">
      <c r="A37" s="23"/>
      <c r="B37" s="23"/>
      <c r="E37" s="31" t="s">
        <v>167</v>
      </c>
      <c r="N37" s="53" t="s">
        <v>230</v>
      </c>
      <c r="Q37" s="57" t="s">
        <v>286</v>
      </c>
    </row>
    <row r="38" spans="1:17" ht="18.75">
      <c r="A38" s="23" t="s">
        <v>22</v>
      </c>
      <c r="B38" s="23"/>
      <c r="D38" s="31" t="s">
        <v>166</v>
      </c>
      <c r="E38" s="32" t="s">
        <v>9</v>
      </c>
      <c r="F38" s="33" t="s">
        <v>6</v>
      </c>
      <c r="G38" s="32" t="s">
        <v>12</v>
      </c>
      <c r="H38" s="32" t="s">
        <v>22</v>
      </c>
      <c r="N38" s="53" t="s">
        <v>231</v>
      </c>
      <c r="Q38" s="57" t="s">
        <v>280</v>
      </c>
    </row>
    <row r="39" spans="1:17" ht="18.75">
      <c r="A39" s="23" t="s">
        <v>78</v>
      </c>
      <c r="B39" s="23" t="s">
        <v>79</v>
      </c>
      <c r="D39" s="26" t="s">
        <v>158</v>
      </c>
      <c r="E39" s="32" t="s">
        <v>152</v>
      </c>
      <c r="F39" s="32" t="s">
        <v>163</v>
      </c>
      <c r="G39" s="32" t="s">
        <v>151</v>
      </c>
      <c r="H39" s="32" t="s">
        <v>163</v>
      </c>
      <c r="N39" s="53" t="s">
        <v>232</v>
      </c>
      <c r="Q39" s="57" t="s">
        <v>197</v>
      </c>
    </row>
    <row r="40" spans="1:17" ht="18.75">
      <c r="A40" s="23" t="s">
        <v>80</v>
      </c>
      <c r="B40" s="23" t="s">
        <v>81</v>
      </c>
      <c r="D40" s="26" t="s">
        <v>159</v>
      </c>
      <c r="E40" s="32" t="s">
        <v>165</v>
      </c>
      <c r="F40" s="32" t="s">
        <v>150</v>
      </c>
      <c r="G40" s="32" t="s">
        <v>164</v>
      </c>
      <c r="H40" s="32" t="s">
        <v>150</v>
      </c>
      <c r="N40" s="53" t="s">
        <v>233</v>
      </c>
      <c r="Q40" s="57" t="s">
        <v>281</v>
      </c>
    </row>
    <row r="41" spans="1:17" ht="18.75">
      <c r="A41" s="23" t="s">
        <v>82</v>
      </c>
      <c r="B41" s="23" t="s">
        <v>83</v>
      </c>
      <c r="N41" s="53" t="s">
        <v>234</v>
      </c>
      <c r="Q41" s="58" t="s">
        <v>283</v>
      </c>
    </row>
    <row r="42" spans="1:17" ht="18.75">
      <c r="A42" s="23" t="s">
        <v>84</v>
      </c>
      <c r="B42" s="23" t="s">
        <v>85</v>
      </c>
      <c r="N42" s="53" t="s">
        <v>235</v>
      </c>
      <c r="Q42" s="57" t="s">
        <v>186</v>
      </c>
    </row>
    <row r="43" spans="1:17" ht="18.75">
      <c r="A43" s="23" t="s">
        <v>86</v>
      </c>
      <c r="B43" s="23" t="s">
        <v>87</v>
      </c>
      <c r="N43" s="53" t="s">
        <v>236</v>
      </c>
      <c r="Q43" s="57" t="s">
        <v>188</v>
      </c>
    </row>
    <row r="44" spans="1:17" ht="18.75">
      <c r="A44" s="23" t="s">
        <v>88</v>
      </c>
      <c r="B44" s="23" t="s">
        <v>87</v>
      </c>
      <c r="N44" s="53" t="s">
        <v>237</v>
      </c>
      <c r="Q44" s="57" t="s">
        <v>284</v>
      </c>
    </row>
    <row r="45" spans="1:17" ht="18.75">
      <c r="A45" s="23" t="s">
        <v>89</v>
      </c>
      <c r="B45" s="23" t="s">
        <v>59</v>
      </c>
      <c r="C45" s="35"/>
      <c r="D45" s="34" t="s">
        <v>168</v>
      </c>
      <c r="E45" s="34" t="s">
        <v>169</v>
      </c>
      <c r="F45" s="34" t="s">
        <v>170</v>
      </c>
      <c r="G45" s="34" t="s">
        <v>174</v>
      </c>
      <c r="H45" s="34" t="s">
        <v>171</v>
      </c>
      <c r="I45" s="34" t="s">
        <v>172</v>
      </c>
      <c r="J45" s="34" t="s">
        <v>173</v>
      </c>
      <c r="N45" s="53" t="s">
        <v>238</v>
      </c>
      <c r="Q45" s="57" t="s">
        <v>279</v>
      </c>
    </row>
    <row r="46" spans="1:17" ht="18.75">
      <c r="A46" s="23" t="s">
        <v>90</v>
      </c>
      <c r="B46" s="23" t="s">
        <v>91</v>
      </c>
      <c r="C46" s="35">
        <v>1</v>
      </c>
      <c r="D46" s="30" t="s">
        <v>162</v>
      </c>
      <c r="E46" s="17" t="s">
        <v>1</v>
      </c>
      <c r="F46" s="17" t="s">
        <v>0</v>
      </c>
      <c r="G46" s="17" t="s">
        <v>1</v>
      </c>
      <c r="H46" s="17" t="s">
        <v>147</v>
      </c>
      <c r="I46" s="26" t="s">
        <v>148</v>
      </c>
      <c r="J46" s="26" t="s">
        <v>160</v>
      </c>
      <c r="N46" s="53" t="s">
        <v>239</v>
      </c>
      <c r="Q46" s="57" t="s">
        <v>282</v>
      </c>
    </row>
    <row r="47" spans="1:17" ht="18.75">
      <c r="A47" s="23" t="s">
        <v>92</v>
      </c>
      <c r="B47" s="23" t="s">
        <v>93</v>
      </c>
      <c r="C47" s="35">
        <v>2</v>
      </c>
      <c r="D47" s="27">
        <v>1</v>
      </c>
      <c r="E47" s="27" t="s">
        <v>5</v>
      </c>
      <c r="F47" s="28">
        <v>0.4166666666666667</v>
      </c>
      <c r="G47" s="27" t="s">
        <v>6</v>
      </c>
      <c r="H47" s="27" t="s">
        <v>158</v>
      </c>
      <c r="I47" s="29" t="s">
        <v>149</v>
      </c>
      <c r="J47" s="27">
        <v>10</v>
      </c>
      <c r="N47" s="53" t="s">
        <v>240</v>
      </c>
      <c r="Q47" s="57" t="s">
        <v>287</v>
      </c>
    </row>
    <row r="48" spans="3:17" ht="18.75">
      <c r="C48" s="35">
        <v>3</v>
      </c>
      <c r="D48" s="27">
        <v>2</v>
      </c>
      <c r="E48" s="27" t="s">
        <v>8</v>
      </c>
      <c r="F48" s="28">
        <v>0.458333333333333</v>
      </c>
      <c r="G48" s="27" t="s">
        <v>9</v>
      </c>
      <c r="H48" s="27" t="s">
        <v>159</v>
      </c>
      <c r="I48" s="29" t="s">
        <v>150</v>
      </c>
      <c r="J48" s="27">
        <v>9</v>
      </c>
      <c r="N48" s="53" t="s">
        <v>241</v>
      </c>
      <c r="Q48" s="57" t="s">
        <v>290</v>
      </c>
    </row>
    <row r="49" spans="3:17" ht="18.75">
      <c r="C49" s="35">
        <v>4</v>
      </c>
      <c r="D49" s="27">
        <v>3</v>
      </c>
      <c r="E49" s="27" t="s">
        <v>11</v>
      </c>
      <c r="F49" s="28">
        <v>0.458333333333333</v>
      </c>
      <c r="G49" s="27" t="s">
        <v>12</v>
      </c>
      <c r="H49" s="27" t="s">
        <v>158</v>
      </c>
      <c r="I49" s="29" t="s">
        <v>151</v>
      </c>
      <c r="J49" s="27">
        <v>9</v>
      </c>
      <c r="N49" s="53" t="s">
        <v>242</v>
      </c>
      <c r="Q49" s="57" t="s">
        <v>289</v>
      </c>
    </row>
    <row r="50" spans="3:17" ht="18.75">
      <c r="C50" s="35">
        <v>5</v>
      </c>
      <c r="D50" s="27">
        <v>4</v>
      </c>
      <c r="E50" s="27" t="s">
        <v>21</v>
      </c>
      <c r="F50" s="28">
        <v>0.5</v>
      </c>
      <c r="G50" s="27" t="s">
        <v>22</v>
      </c>
      <c r="H50" s="27" t="s">
        <v>158</v>
      </c>
      <c r="I50" s="29" t="s">
        <v>149</v>
      </c>
      <c r="J50" s="27">
        <v>8</v>
      </c>
      <c r="N50" s="53" t="s">
        <v>243</v>
      </c>
      <c r="Q50" s="57" t="s">
        <v>194</v>
      </c>
    </row>
    <row r="51" spans="3:17" ht="18.75">
      <c r="C51" s="35">
        <v>6</v>
      </c>
      <c r="D51" s="27">
        <v>5</v>
      </c>
      <c r="E51" s="27" t="s">
        <v>29</v>
      </c>
      <c r="F51" s="28">
        <v>0.541666666666667</v>
      </c>
      <c r="G51" s="27" t="s">
        <v>6</v>
      </c>
      <c r="H51" s="27" t="s">
        <v>159</v>
      </c>
      <c r="I51" s="29" t="s">
        <v>150</v>
      </c>
      <c r="J51" s="27">
        <v>6</v>
      </c>
      <c r="N51" s="53" t="s">
        <v>244</v>
      </c>
      <c r="Q51" s="57" t="s">
        <v>181</v>
      </c>
    </row>
    <row r="52" spans="3:17" ht="18.75">
      <c r="C52" s="35">
        <v>7</v>
      </c>
      <c r="D52" s="27">
        <v>6</v>
      </c>
      <c r="E52" s="27" t="s">
        <v>31</v>
      </c>
      <c r="F52" s="28">
        <v>0.583333333333334</v>
      </c>
      <c r="G52" s="27" t="s">
        <v>9</v>
      </c>
      <c r="H52" s="27" t="s">
        <v>158</v>
      </c>
      <c r="I52" s="29" t="s">
        <v>152</v>
      </c>
      <c r="J52" s="27">
        <v>6</v>
      </c>
      <c r="N52" s="53" t="s">
        <v>245</v>
      </c>
      <c r="Q52" s="57" t="s">
        <v>291</v>
      </c>
    </row>
    <row r="53" spans="1:17" ht="18.75">
      <c r="A53" s="23" t="s">
        <v>25</v>
      </c>
      <c r="C53" s="35">
        <v>8</v>
      </c>
      <c r="D53" s="27">
        <v>7</v>
      </c>
      <c r="E53" s="27" t="s">
        <v>32</v>
      </c>
      <c r="F53" s="28">
        <v>0.583333333333334</v>
      </c>
      <c r="G53" s="27" t="s">
        <v>22</v>
      </c>
      <c r="H53" s="27" t="s">
        <v>159</v>
      </c>
      <c r="I53" s="29" t="s">
        <v>150</v>
      </c>
      <c r="J53" s="27">
        <v>6</v>
      </c>
      <c r="N53" s="53" t="s">
        <v>246</v>
      </c>
      <c r="Q53" s="57" t="s">
        <v>200</v>
      </c>
    </row>
    <row r="54" spans="1:14" ht="15">
      <c r="A54" s="23" t="s">
        <v>94</v>
      </c>
      <c r="B54" s="23" t="s">
        <v>53</v>
      </c>
      <c r="C54" s="35">
        <v>9</v>
      </c>
      <c r="D54" s="27">
        <v>8</v>
      </c>
      <c r="E54" s="27" t="s">
        <v>33</v>
      </c>
      <c r="F54" s="28">
        <v>0.583333333333334</v>
      </c>
      <c r="G54" s="27" t="s">
        <v>12</v>
      </c>
      <c r="H54" s="27" t="s">
        <v>158</v>
      </c>
      <c r="I54" s="29" t="s">
        <v>151</v>
      </c>
      <c r="J54" s="27">
        <v>9</v>
      </c>
      <c r="N54" s="53" t="s">
        <v>247</v>
      </c>
    </row>
    <row r="55" spans="1:14" ht="15">
      <c r="A55" s="23" t="s">
        <v>95</v>
      </c>
      <c r="B55" s="23" t="s">
        <v>55</v>
      </c>
      <c r="N55" s="53" t="s">
        <v>248</v>
      </c>
    </row>
    <row r="56" spans="1:14" ht="15">
      <c r="A56" s="23" t="s">
        <v>96</v>
      </c>
      <c r="B56" s="23" t="s">
        <v>57</v>
      </c>
      <c r="N56" s="53" t="s">
        <v>249</v>
      </c>
    </row>
    <row r="57" spans="1:14" ht="15">
      <c r="A57" s="23" t="s">
        <v>97</v>
      </c>
      <c r="B57" s="23" t="s">
        <v>59</v>
      </c>
      <c r="N57" s="53" t="s">
        <v>250</v>
      </c>
    </row>
    <row r="58" spans="1:14" ht="15">
      <c r="A58" s="23" t="s">
        <v>98</v>
      </c>
      <c r="B58" s="23" t="s">
        <v>61</v>
      </c>
      <c r="N58" s="53" t="s">
        <v>251</v>
      </c>
    </row>
    <row r="59" spans="1:2" ht="15">
      <c r="A59" s="23" t="s">
        <v>99</v>
      </c>
      <c r="B59" s="23" t="s">
        <v>63</v>
      </c>
    </row>
    <row r="60" spans="1:2" ht="15">
      <c r="A60" s="23" t="s">
        <v>100</v>
      </c>
      <c r="B60" s="23" t="s">
        <v>65</v>
      </c>
    </row>
    <row r="61" spans="1:2" ht="15">
      <c r="A61" s="23" t="s">
        <v>101</v>
      </c>
      <c r="B61" s="23" t="s">
        <v>65</v>
      </c>
    </row>
    <row r="62" spans="1:2" ht="15">
      <c r="A62" s="23" t="s">
        <v>102</v>
      </c>
      <c r="B62" s="23" t="s">
        <v>68</v>
      </c>
    </row>
    <row r="63" ht="15">
      <c r="B63" s="23"/>
    </row>
    <row r="71" ht="15">
      <c r="A71" s="23" t="s">
        <v>6</v>
      </c>
    </row>
    <row r="72" spans="1:2" ht="15">
      <c r="A72" s="23" t="s">
        <v>103</v>
      </c>
      <c r="B72" s="17" t="s">
        <v>104</v>
      </c>
    </row>
    <row r="73" spans="1:2" ht="15">
      <c r="A73" s="23" t="s">
        <v>105</v>
      </c>
      <c r="B73" s="17" t="s">
        <v>106</v>
      </c>
    </row>
    <row r="74" spans="1:2" ht="15">
      <c r="A74" s="23" t="s">
        <v>107</v>
      </c>
      <c r="B74" s="17" t="s">
        <v>108</v>
      </c>
    </row>
    <row r="75" spans="1:2" ht="15">
      <c r="A75" s="23" t="s">
        <v>109</v>
      </c>
      <c r="B75" s="17" t="s">
        <v>110</v>
      </c>
    </row>
    <row r="76" spans="1:2" ht="15">
      <c r="A76" s="23" t="s">
        <v>111</v>
      </c>
      <c r="B76" s="17" t="s">
        <v>112</v>
      </c>
    </row>
    <row r="77" spans="1:2" ht="15">
      <c r="A77" s="23" t="s">
        <v>113</v>
      </c>
      <c r="B77" s="17" t="s">
        <v>112</v>
      </c>
    </row>
    <row r="78" spans="1:2" ht="15">
      <c r="A78" s="23" t="s">
        <v>114</v>
      </c>
      <c r="B78" s="23" t="s">
        <v>93</v>
      </c>
    </row>
    <row r="79" spans="1:2" ht="15">
      <c r="A79" s="23" t="s">
        <v>115</v>
      </c>
      <c r="B79" s="17" t="s">
        <v>116</v>
      </c>
    </row>
    <row r="80" spans="1:2" ht="15">
      <c r="A80" s="23" t="s">
        <v>117</v>
      </c>
      <c r="B80" s="17" t="s">
        <v>116</v>
      </c>
    </row>
    <row r="81" spans="1:2" ht="15">
      <c r="A81" s="23" t="s">
        <v>118</v>
      </c>
      <c r="B81" s="17" t="s">
        <v>119</v>
      </c>
    </row>
    <row r="86" ht="15">
      <c r="A86" s="17" t="s">
        <v>9</v>
      </c>
    </row>
    <row r="87" spans="1:2" ht="15">
      <c r="A87" s="23" t="s">
        <v>120</v>
      </c>
      <c r="B87" s="17" t="s">
        <v>121</v>
      </c>
    </row>
    <row r="88" spans="1:2" ht="15">
      <c r="A88" s="23" t="s">
        <v>122</v>
      </c>
      <c r="B88" s="17" t="s">
        <v>108</v>
      </c>
    </row>
    <row r="89" spans="1:2" ht="15">
      <c r="A89" s="23" t="s">
        <v>123</v>
      </c>
      <c r="B89" s="17" t="s">
        <v>124</v>
      </c>
    </row>
    <row r="90" spans="1:2" ht="15">
      <c r="A90" s="23" t="s">
        <v>125</v>
      </c>
      <c r="B90" s="17" t="s">
        <v>112</v>
      </c>
    </row>
    <row r="91" spans="1:2" ht="15">
      <c r="A91" s="23" t="s">
        <v>126</v>
      </c>
      <c r="B91" s="17" t="s">
        <v>112</v>
      </c>
    </row>
    <row r="92" spans="1:2" ht="15">
      <c r="A92" s="23" t="s">
        <v>127</v>
      </c>
      <c r="B92" s="23" t="s">
        <v>93</v>
      </c>
    </row>
    <row r="93" spans="1:2" ht="15">
      <c r="A93" s="23" t="s">
        <v>128</v>
      </c>
      <c r="B93" s="17" t="s">
        <v>116</v>
      </c>
    </row>
    <row r="94" spans="1:2" ht="15">
      <c r="A94" s="23" t="s">
        <v>129</v>
      </c>
      <c r="B94" s="17" t="s">
        <v>116</v>
      </c>
    </row>
    <row r="95" spans="1:2" ht="15">
      <c r="A95" s="23" t="s">
        <v>130</v>
      </c>
      <c r="B95" s="17" t="s">
        <v>119</v>
      </c>
    </row>
    <row r="99" ht="15">
      <c r="A99" s="17" t="s">
        <v>12</v>
      </c>
    </row>
    <row r="100" spans="1:2" ht="15">
      <c r="A100" s="17" t="s">
        <v>131</v>
      </c>
      <c r="B100" s="17" t="s">
        <v>132</v>
      </c>
    </row>
    <row r="101" spans="1:2" ht="15">
      <c r="A101" s="17" t="s">
        <v>133</v>
      </c>
      <c r="B101" s="17" t="s">
        <v>134</v>
      </c>
    </row>
    <row r="102" spans="1:2" ht="15">
      <c r="A102" s="17" t="s">
        <v>135</v>
      </c>
      <c r="B102" s="17" t="s">
        <v>136</v>
      </c>
    </row>
    <row r="103" spans="1:2" ht="15">
      <c r="A103" s="17" t="s">
        <v>137</v>
      </c>
      <c r="B103" s="17" t="s">
        <v>93</v>
      </c>
    </row>
    <row r="104" spans="1:2" ht="15">
      <c r="A104" s="17" t="s">
        <v>138</v>
      </c>
      <c r="B104" s="17" t="s">
        <v>116</v>
      </c>
    </row>
    <row r="105" spans="1:2" ht="15">
      <c r="A105" s="17" t="s">
        <v>139</v>
      </c>
      <c r="B105" s="17" t="s">
        <v>116</v>
      </c>
    </row>
    <row r="106" spans="1:2" ht="15">
      <c r="A106" s="17" t="s">
        <v>140</v>
      </c>
      <c r="B106" s="17" t="s">
        <v>119</v>
      </c>
    </row>
    <row r="107" spans="1:2" ht="15">
      <c r="A107" s="17" t="s">
        <v>141</v>
      </c>
      <c r="B107" s="17" t="s">
        <v>112</v>
      </c>
    </row>
    <row r="108" spans="1:2" ht="15">
      <c r="A108" s="17" t="s">
        <v>142</v>
      </c>
      <c r="B108" s="17" t="s">
        <v>112</v>
      </c>
    </row>
    <row r="109" spans="1:2" ht="15">
      <c r="A109" s="17" t="s">
        <v>143</v>
      </c>
      <c r="B109" s="17" t="s">
        <v>144</v>
      </c>
    </row>
  </sheetData>
  <sheetProtection/>
  <dataValidations count="1">
    <dataValidation type="list" allowBlank="1" showInputMessage="1" showErrorMessage="1" sqref="G26:G33 G47:G54">
      <formula1>FieldEvnts</formula1>
    </dataValidation>
  </dataValidations>
  <printOptions/>
  <pageMargins left="0.6993055555555555" right="0.699305555555555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209"/>
  <sheetViews>
    <sheetView zoomScaleSheetLayoutView="100" zoomScalePageLayoutView="0" workbookViewId="0" topLeftCell="A13">
      <selection activeCell="D34" sqref="D34"/>
    </sheetView>
  </sheetViews>
  <sheetFormatPr defaultColWidth="9.00390625" defaultRowHeight="15"/>
  <cols>
    <col min="1" max="2" width="9.00390625" style="0" customWidth="1"/>
    <col min="3" max="3" width="18.8515625" style="0" customWidth="1"/>
    <col min="4" max="4" width="39.57421875" style="0" customWidth="1"/>
    <col min="5" max="5" width="14.421875" style="0" customWidth="1"/>
  </cols>
  <sheetData>
    <row r="1" spans="1:6" ht="15">
      <c r="A1" s="1">
        <f>Timetable!B2</f>
        <v>0.4166666666666667</v>
      </c>
      <c r="B1" s="1" t="str">
        <f>Timetable!A2</f>
        <v>F1</v>
      </c>
      <c r="D1" s="1" t="str">
        <f>Timetable!C2</f>
        <v>High Jump</v>
      </c>
      <c r="E1" s="1" t="str">
        <f>Timetable!D2</f>
        <v>U20W (8)</v>
      </c>
      <c r="F1" s="2"/>
    </row>
    <row r="2" spans="1:6" ht="15">
      <c r="A2" s="1">
        <v>0.4166666666666667</v>
      </c>
      <c r="B2" s="1" t="s">
        <v>2</v>
      </c>
      <c r="C2" t="s">
        <v>581</v>
      </c>
      <c r="D2" t="s">
        <v>38</v>
      </c>
      <c r="E2" s="1"/>
      <c r="F2" t="s">
        <v>3</v>
      </c>
    </row>
    <row r="3" spans="1:6" ht="15">
      <c r="A3" s="1">
        <v>0.4166666666666667</v>
      </c>
      <c r="B3" s="1" t="s">
        <v>2</v>
      </c>
      <c r="C3" t="s">
        <v>582</v>
      </c>
      <c r="D3" t="s">
        <v>51</v>
      </c>
      <c r="E3" s="1"/>
      <c r="F3" t="s">
        <v>3</v>
      </c>
    </row>
    <row r="4" spans="1:6" ht="15">
      <c r="A4" s="1">
        <v>0.4166666666666667</v>
      </c>
      <c r="B4" s="1" t="s">
        <v>2</v>
      </c>
      <c r="C4" t="s">
        <v>583</v>
      </c>
      <c r="D4" t="s">
        <v>43</v>
      </c>
      <c r="E4" s="1"/>
      <c r="F4" t="s">
        <v>3</v>
      </c>
    </row>
    <row r="5" ht="15">
      <c r="E5" s="1"/>
    </row>
    <row r="8" spans="1:6" ht="15">
      <c r="A8" s="1">
        <f>Timetable!B3</f>
        <v>0.4166666666666667</v>
      </c>
      <c r="B8" s="1" t="str">
        <f>Timetable!A3</f>
        <v>F2</v>
      </c>
      <c r="D8" s="1" t="str">
        <f>Timetable!C3</f>
        <v>Hammer</v>
      </c>
      <c r="E8" s="1" t="s">
        <v>7</v>
      </c>
      <c r="F8" t="s">
        <v>6</v>
      </c>
    </row>
    <row r="9" spans="1:6" ht="15">
      <c r="A9" s="1">
        <v>0.4166666666666667</v>
      </c>
      <c r="B9" s="1" t="s">
        <v>5</v>
      </c>
      <c r="C9" t="s">
        <v>593</v>
      </c>
      <c r="D9" t="s">
        <v>146</v>
      </c>
      <c r="F9" t="s">
        <v>6</v>
      </c>
    </row>
    <row r="10" spans="1:6" ht="15">
      <c r="A10" s="1">
        <v>0.4166666666666667</v>
      </c>
      <c r="B10" s="1" t="s">
        <v>5</v>
      </c>
      <c r="C10" t="s">
        <v>595</v>
      </c>
      <c r="D10" t="s">
        <v>108</v>
      </c>
      <c r="F10" t="s">
        <v>6</v>
      </c>
    </row>
    <row r="11" spans="1:6" ht="15">
      <c r="A11" s="1">
        <v>0.4166666666666667</v>
      </c>
      <c r="B11" s="1" t="s">
        <v>5</v>
      </c>
      <c r="C11" t="s">
        <v>585</v>
      </c>
      <c r="D11" t="s">
        <v>110</v>
      </c>
      <c r="F11" t="s">
        <v>6</v>
      </c>
    </row>
    <row r="12" spans="1:6" ht="15">
      <c r="A12" s="1">
        <v>0.4166666666666667</v>
      </c>
      <c r="B12" s="1" t="s">
        <v>5</v>
      </c>
      <c r="C12" t="s">
        <v>581</v>
      </c>
      <c r="D12" t="s">
        <v>112</v>
      </c>
      <c r="F12" t="s">
        <v>6</v>
      </c>
    </row>
    <row r="13" spans="1:6" ht="15">
      <c r="A13" s="1">
        <v>0.4166666666666667</v>
      </c>
      <c r="B13" s="1" t="s">
        <v>5</v>
      </c>
      <c r="C13" t="s">
        <v>580</v>
      </c>
      <c r="D13" t="s">
        <v>112</v>
      </c>
      <c r="F13" t="s">
        <v>6</v>
      </c>
    </row>
    <row r="14" spans="1:6" ht="15">
      <c r="A14" s="1">
        <v>0.4166666666666667</v>
      </c>
      <c r="B14" s="1" t="s">
        <v>5</v>
      </c>
      <c r="C14" t="s">
        <v>589</v>
      </c>
      <c r="D14" t="s">
        <v>116</v>
      </c>
      <c r="F14" t="s">
        <v>6</v>
      </c>
    </row>
    <row r="15" spans="1:6" ht="15">
      <c r="A15" s="1">
        <v>0.4166666666666667</v>
      </c>
      <c r="B15" s="1" t="s">
        <v>5</v>
      </c>
      <c r="C15" t="s">
        <v>577</v>
      </c>
      <c r="D15" t="s">
        <v>116</v>
      </c>
      <c r="F15" t="s">
        <v>6</v>
      </c>
    </row>
    <row r="16" spans="1:6" ht="15">
      <c r="A16" s="1">
        <v>0.4166666666666667</v>
      </c>
      <c r="B16" s="1" t="s">
        <v>5</v>
      </c>
      <c r="C16" t="s">
        <v>590</v>
      </c>
      <c r="D16" t="s">
        <v>119</v>
      </c>
      <c r="F16" t="s">
        <v>6</v>
      </c>
    </row>
    <row r="19" spans="1:6" ht="15">
      <c r="A19" s="1">
        <f>Timetable!B4</f>
        <v>0.458333333333333</v>
      </c>
      <c r="B19" s="1" t="str">
        <f>Timetable!A4</f>
        <v>F3</v>
      </c>
      <c r="D19" t="str">
        <f>Timetable!C4</f>
        <v>Discus</v>
      </c>
      <c r="E19" t="str">
        <f>Timetable!D4</f>
        <v>U20W (9)</v>
      </c>
      <c r="F19" t="s">
        <v>9</v>
      </c>
    </row>
    <row r="20" spans="1:6" ht="15">
      <c r="A20" s="1">
        <v>0.458333333333333</v>
      </c>
      <c r="B20" s="1" t="str">
        <f>B19</f>
        <v>F3</v>
      </c>
      <c r="C20" t="s">
        <v>597</v>
      </c>
      <c r="D20" t="s">
        <v>146</v>
      </c>
      <c r="F20" t="s">
        <v>9</v>
      </c>
    </row>
    <row r="21" spans="1:6" ht="15">
      <c r="A21" s="1">
        <v>0.458333333333333</v>
      </c>
      <c r="B21" s="1" t="str">
        <f aca="true" t="shared" si="0" ref="B21:B27">B20</f>
        <v>F3</v>
      </c>
      <c r="C21" t="s">
        <v>592</v>
      </c>
      <c r="D21" t="s">
        <v>108</v>
      </c>
      <c r="F21" t="s">
        <v>9</v>
      </c>
    </row>
    <row r="22" spans="1:6" ht="15">
      <c r="A22" s="1">
        <v>0.458333333333333</v>
      </c>
      <c r="B22" s="1" t="str">
        <f t="shared" si="0"/>
        <v>F3</v>
      </c>
      <c r="C22" t="s">
        <v>596</v>
      </c>
      <c r="D22" t="s">
        <v>110</v>
      </c>
      <c r="F22" t="s">
        <v>9</v>
      </c>
    </row>
    <row r="23" spans="1:6" ht="15">
      <c r="A23" s="1">
        <v>0.458333333333333</v>
      </c>
      <c r="B23" s="1" t="str">
        <f t="shared" si="0"/>
        <v>F3</v>
      </c>
      <c r="C23" t="s">
        <v>586</v>
      </c>
      <c r="D23" t="s">
        <v>112</v>
      </c>
      <c r="F23" t="s">
        <v>9</v>
      </c>
    </row>
    <row r="24" spans="1:6" ht="15">
      <c r="A24" s="1">
        <v>0.458333333333333</v>
      </c>
      <c r="B24" s="1" t="str">
        <f t="shared" si="0"/>
        <v>F3</v>
      </c>
      <c r="C24" t="s">
        <v>587</v>
      </c>
      <c r="D24" t="s">
        <v>112</v>
      </c>
      <c r="F24" t="s">
        <v>9</v>
      </c>
    </row>
    <row r="25" spans="1:6" ht="15">
      <c r="A25" s="1">
        <v>0.458333333333333</v>
      </c>
      <c r="B25" s="1" t="str">
        <f t="shared" si="0"/>
        <v>F3</v>
      </c>
      <c r="C25" t="s">
        <v>584</v>
      </c>
      <c r="D25" t="s">
        <v>116</v>
      </c>
      <c r="F25" t="s">
        <v>9</v>
      </c>
    </row>
    <row r="26" spans="1:6" ht="15">
      <c r="A26" s="1">
        <v>0.458333333333333</v>
      </c>
      <c r="B26" s="1" t="str">
        <f t="shared" si="0"/>
        <v>F3</v>
      </c>
      <c r="C26" t="s">
        <v>594</v>
      </c>
      <c r="D26" t="s">
        <v>116</v>
      </c>
      <c r="F26" t="s">
        <v>9</v>
      </c>
    </row>
    <row r="27" spans="1:6" ht="15">
      <c r="A27" s="1">
        <v>0.458333333333333</v>
      </c>
      <c r="B27" s="1" t="str">
        <f t="shared" si="0"/>
        <v>F3</v>
      </c>
      <c r="C27" t="s">
        <v>583</v>
      </c>
      <c r="D27" t="s">
        <v>119</v>
      </c>
      <c r="F27" t="s">
        <v>9</v>
      </c>
    </row>
    <row r="28" ht="15">
      <c r="A28" s="1"/>
    </row>
    <row r="30" spans="1:6" ht="15">
      <c r="A30" s="1">
        <f>Timetable!B5</f>
        <v>0.458333333333333</v>
      </c>
      <c r="B30" t="str">
        <f>Timetable!A5</f>
        <v>F4</v>
      </c>
      <c r="D30" t="str">
        <f>Timetable!C5</f>
        <v>Javelin</v>
      </c>
      <c r="E30" t="str">
        <f>Timetable!D5</f>
        <v>U20M (9)</v>
      </c>
      <c r="F30" t="s">
        <v>12</v>
      </c>
    </row>
    <row r="31" spans="1:6" ht="15">
      <c r="A31" s="1">
        <v>0.458333333333333</v>
      </c>
      <c r="B31" t="s">
        <v>11</v>
      </c>
      <c r="C31" t="s">
        <v>589</v>
      </c>
      <c r="D31" t="s">
        <v>132</v>
      </c>
      <c r="F31" t="s">
        <v>12</v>
      </c>
    </row>
    <row r="32" spans="1:6" ht="15">
      <c r="A32" s="1">
        <v>0.458333333333333</v>
      </c>
      <c r="B32" t="s">
        <v>11</v>
      </c>
      <c r="C32" t="s">
        <v>593</v>
      </c>
      <c r="D32" t="s">
        <v>134</v>
      </c>
      <c r="F32" t="s">
        <v>12</v>
      </c>
    </row>
    <row r="33" spans="1:6" ht="15">
      <c r="A33" s="1">
        <v>0.458333333333333</v>
      </c>
      <c r="B33" t="s">
        <v>11</v>
      </c>
      <c r="C33" t="s">
        <v>591</v>
      </c>
      <c r="D33" t="s">
        <v>136</v>
      </c>
      <c r="F33" t="s">
        <v>12</v>
      </c>
    </row>
    <row r="34" spans="1:6" ht="15">
      <c r="A34" s="1">
        <v>0.458333333333333</v>
      </c>
      <c r="B34" t="s">
        <v>11</v>
      </c>
      <c r="C34" t="s">
        <v>592</v>
      </c>
      <c r="D34" t="s">
        <v>93</v>
      </c>
      <c r="F34" t="s">
        <v>12</v>
      </c>
    </row>
    <row r="35" spans="1:6" ht="15">
      <c r="A35" s="1">
        <v>0.458333333333333</v>
      </c>
      <c r="B35" t="s">
        <v>11</v>
      </c>
      <c r="C35" t="s">
        <v>597</v>
      </c>
      <c r="D35" t="s">
        <v>116</v>
      </c>
      <c r="F35" t="s">
        <v>12</v>
      </c>
    </row>
    <row r="36" spans="1:6" ht="15">
      <c r="A36" s="1">
        <v>0.458333333333333</v>
      </c>
      <c r="B36" t="s">
        <v>11</v>
      </c>
      <c r="C36" t="s">
        <v>588</v>
      </c>
      <c r="D36" t="s">
        <v>112</v>
      </c>
      <c r="F36" t="s">
        <v>12</v>
      </c>
    </row>
    <row r="37" spans="1:6" ht="15">
      <c r="A37" s="1">
        <v>0.458333333333333</v>
      </c>
      <c r="B37" t="s">
        <v>11</v>
      </c>
      <c r="C37" t="s">
        <v>585</v>
      </c>
      <c r="D37" t="s">
        <v>112</v>
      </c>
      <c r="F37" t="s">
        <v>12</v>
      </c>
    </row>
    <row r="38" spans="1:6" ht="15">
      <c r="A38" s="1">
        <v>0.458333333333333</v>
      </c>
      <c r="B38" t="s">
        <v>11</v>
      </c>
      <c r="C38" t="s">
        <v>579</v>
      </c>
      <c r="D38" t="s">
        <v>144</v>
      </c>
      <c r="F38" t="s">
        <v>12</v>
      </c>
    </row>
    <row r="39" spans="1:6" ht="15">
      <c r="A39" s="1">
        <v>0.458333333333333</v>
      </c>
      <c r="B39" t="s">
        <v>11</v>
      </c>
      <c r="D39" t="s">
        <v>119</v>
      </c>
      <c r="F39" t="s">
        <v>12</v>
      </c>
    </row>
    <row r="40" ht="15">
      <c r="A40" s="1"/>
    </row>
    <row r="41" ht="15">
      <c r="A41" s="1"/>
    </row>
    <row r="42" ht="15">
      <c r="A42" s="1"/>
    </row>
    <row r="43" ht="15">
      <c r="A43" s="1"/>
    </row>
    <row r="44" ht="15">
      <c r="A44" s="1"/>
    </row>
    <row r="45" ht="15">
      <c r="A45" s="1"/>
    </row>
    <row r="46" ht="15">
      <c r="A46" s="1"/>
    </row>
    <row r="47" ht="15">
      <c r="A47" s="1"/>
    </row>
    <row r="48" ht="15">
      <c r="A48" s="1"/>
    </row>
    <row r="49" ht="15">
      <c r="A49" s="1"/>
    </row>
    <row r="50" ht="15">
      <c r="A50" s="1"/>
    </row>
    <row r="51" ht="15">
      <c r="A51" s="1"/>
    </row>
    <row r="52" ht="15">
      <c r="A52" s="1"/>
    </row>
    <row r="53" ht="15">
      <c r="A53" s="1"/>
    </row>
    <row r="54" ht="15">
      <c r="A54" s="1"/>
    </row>
    <row r="55" ht="15">
      <c r="A55" s="1"/>
    </row>
    <row r="56" ht="15">
      <c r="A56" s="1"/>
    </row>
    <row r="57" ht="15">
      <c r="A57" s="1"/>
    </row>
    <row r="58" ht="15">
      <c r="A58" s="1"/>
    </row>
    <row r="59" ht="15">
      <c r="A59" s="1"/>
    </row>
    <row r="60" ht="15">
      <c r="A60" s="1"/>
    </row>
    <row r="61" ht="15">
      <c r="A61" s="1"/>
    </row>
    <row r="62" ht="15">
      <c r="A62" s="1"/>
    </row>
    <row r="63" ht="15">
      <c r="A63" s="1"/>
    </row>
    <row r="64" ht="15">
      <c r="A64" s="1"/>
    </row>
    <row r="65" ht="15">
      <c r="A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ht="15">
      <c r="A84" s="1"/>
    </row>
    <row r="85" ht="15">
      <c r="A85" s="1"/>
    </row>
    <row r="86" ht="15">
      <c r="A86" s="1"/>
    </row>
    <row r="87" ht="15">
      <c r="A87" s="1"/>
    </row>
    <row r="88" ht="15">
      <c r="A88" s="1"/>
    </row>
    <row r="89" ht="15">
      <c r="A89" s="1"/>
    </row>
    <row r="90" ht="15">
      <c r="A90" s="1"/>
    </row>
    <row r="91" ht="15">
      <c r="A91" s="1"/>
    </row>
    <row r="92" ht="15">
      <c r="A92" s="1"/>
    </row>
    <row r="93" ht="15">
      <c r="A93" s="1"/>
    </row>
    <row r="94" ht="15">
      <c r="A94" s="1"/>
    </row>
    <row r="95" ht="15">
      <c r="A95" s="1"/>
    </row>
    <row r="96" ht="15">
      <c r="A96" s="1"/>
    </row>
    <row r="97" ht="15">
      <c r="A97" s="1"/>
    </row>
    <row r="98" ht="15">
      <c r="A98" s="1"/>
    </row>
    <row r="99" ht="15">
      <c r="A99" s="1"/>
    </row>
    <row r="100" ht="15">
      <c r="A100" s="1"/>
    </row>
    <row r="101" ht="15">
      <c r="A101" s="1"/>
    </row>
    <row r="102" ht="15">
      <c r="A102" s="1"/>
    </row>
    <row r="103" ht="15">
      <c r="A103" s="1"/>
    </row>
    <row r="104" ht="15">
      <c r="A104" s="1"/>
    </row>
    <row r="105" ht="15">
      <c r="A105" s="1"/>
    </row>
    <row r="106" ht="15">
      <c r="A106" s="1"/>
    </row>
    <row r="107" ht="15">
      <c r="A107" s="1"/>
    </row>
    <row r="108" ht="15">
      <c r="A108" s="1"/>
    </row>
    <row r="109" ht="15">
      <c r="A109" s="1"/>
    </row>
    <row r="110" ht="15">
      <c r="A110" s="1"/>
    </row>
    <row r="111" ht="15">
      <c r="A111" s="1"/>
    </row>
    <row r="112" ht="15">
      <c r="A112" s="1"/>
    </row>
    <row r="113" ht="15">
      <c r="A113" s="1"/>
    </row>
    <row r="114" ht="15">
      <c r="A114" s="1"/>
    </row>
    <row r="115" ht="15">
      <c r="A115" s="1"/>
    </row>
    <row r="116" ht="15">
      <c r="A116" s="1"/>
    </row>
    <row r="117" ht="15">
      <c r="A117" s="1"/>
    </row>
    <row r="118" ht="15">
      <c r="A118" s="1"/>
    </row>
    <row r="119" ht="15">
      <c r="A119" s="1"/>
    </row>
    <row r="120" ht="15">
      <c r="A120" s="1"/>
    </row>
    <row r="121" ht="15">
      <c r="A121" s="1"/>
    </row>
    <row r="122" ht="15">
      <c r="A122" s="1"/>
    </row>
    <row r="123" ht="15">
      <c r="A123" s="1"/>
    </row>
    <row r="124" ht="15">
      <c r="A124" s="1"/>
    </row>
    <row r="125" ht="15">
      <c r="A125" s="1"/>
    </row>
    <row r="126" ht="15">
      <c r="A126" s="1"/>
    </row>
    <row r="127" ht="15">
      <c r="A127" s="1"/>
    </row>
    <row r="128" ht="15">
      <c r="A128" s="1"/>
    </row>
    <row r="129" ht="15">
      <c r="A129" s="1"/>
    </row>
    <row r="130" ht="15">
      <c r="A130" s="1"/>
    </row>
    <row r="131" ht="15">
      <c r="A131" s="1"/>
    </row>
    <row r="132" ht="15">
      <c r="A132" s="1"/>
    </row>
    <row r="133" ht="15">
      <c r="A133" s="1"/>
    </row>
    <row r="134" ht="15">
      <c r="A134" s="1"/>
    </row>
    <row r="135" ht="15">
      <c r="A135" s="1"/>
    </row>
    <row r="136" ht="15">
      <c r="A136" s="1"/>
    </row>
    <row r="137" ht="15">
      <c r="A137" s="1"/>
    </row>
    <row r="138" ht="15">
      <c r="A138" s="1"/>
    </row>
    <row r="139" ht="15">
      <c r="A139" s="1"/>
    </row>
    <row r="140" ht="15">
      <c r="A140" s="1"/>
    </row>
    <row r="141" ht="15">
      <c r="A141" s="1"/>
    </row>
    <row r="142" ht="15">
      <c r="A142" s="1"/>
    </row>
    <row r="143" ht="15">
      <c r="A143" s="1"/>
    </row>
    <row r="144" ht="15">
      <c r="A144" s="1"/>
    </row>
    <row r="145" ht="15">
      <c r="A145" s="1"/>
    </row>
    <row r="146" ht="15">
      <c r="A146" s="1"/>
    </row>
    <row r="147" ht="15">
      <c r="A147" s="1"/>
    </row>
    <row r="148" ht="15">
      <c r="A148" s="1"/>
    </row>
    <row r="149" ht="15">
      <c r="A149" s="1"/>
    </row>
    <row r="150" ht="15">
      <c r="A150" s="1"/>
    </row>
    <row r="151" ht="15">
      <c r="A151" s="1"/>
    </row>
    <row r="152" ht="15">
      <c r="A152" s="1"/>
    </row>
    <row r="153" ht="15">
      <c r="A153" s="1"/>
    </row>
    <row r="154" ht="15">
      <c r="A154" s="1"/>
    </row>
    <row r="155" ht="15">
      <c r="A155" s="1"/>
    </row>
    <row r="156" ht="15">
      <c r="A156" s="1"/>
    </row>
    <row r="157" ht="15">
      <c r="A157" s="1"/>
    </row>
    <row r="158" ht="15">
      <c r="A158" s="1"/>
    </row>
    <row r="159" ht="15">
      <c r="A159" s="1"/>
    </row>
    <row r="160" ht="15">
      <c r="A160" s="1"/>
    </row>
    <row r="161" ht="15">
      <c r="A161" s="1"/>
    </row>
    <row r="162" ht="15">
      <c r="A162" s="1"/>
    </row>
    <row r="163" ht="15">
      <c r="A163" s="1"/>
    </row>
    <row r="164" ht="15">
      <c r="A164" s="1"/>
    </row>
    <row r="165" ht="15">
      <c r="A165" s="1"/>
    </row>
    <row r="166" ht="15">
      <c r="A166" s="1"/>
    </row>
    <row r="167" ht="15">
      <c r="A167" s="1"/>
    </row>
    <row r="168" ht="15">
      <c r="A168" s="1"/>
    </row>
    <row r="169" ht="15">
      <c r="A169" s="1"/>
    </row>
    <row r="170" ht="15">
      <c r="A170" s="1"/>
    </row>
    <row r="171" ht="15">
      <c r="A171" s="1"/>
    </row>
    <row r="172" ht="15">
      <c r="A172" s="1"/>
    </row>
    <row r="173" ht="15">
      <c r="A173" s="1"/>
    </row>
    <row r="174" ht="15">
      <c r="A174" s="1"/>
    </row>
    <row r="175" ht="15">
      <c r="A175" s="1"/>
    </row>
    <row r="176" ht="15">
      <c r="A176" s="1"/>
    </row>
    <row r="177" ht="15">
      <c r="A177" s="1"/>
    </row>
    <row r="178" ht="15">
      <c r="A178" s="1"/>
    </row>
    <row r="179" ht="15">
      <c r="A179" s="1"/>
    </row>
    <row r="180" ht="15">
      <c r="A180" s="1"/>
    </row>
    <row r="181" ht="15">
      <c r="A181" s="1"/>
    </row>
    <row r="182" ht="15">
      <c r="A182" s="1"/>
    </row>
    <row r="183" ht="15">
      <c r="A183" s="1"/>
    </row>
    <row r="184" ht="15">
      <c r="A184" s="1"/>
    </row>
    <row r="185" ht="15">
      <c r="A185" s="1"/>
    </row>
    <row r="186" ht="15">
      <c r="A186" s="1"/>
    </row>
    <row r="187" ht="15">
      <c r="A187" s="1"/>
    </row>
    <row r="188" ht="15">
      <c r="A188" s="1"/>
    </row>
    <row r="189" ht="15">
      <c r="A189" s="1"/>
    </row>
    <row r="190" ht="15">
      <c r="A190" s="1"/>
    </row>
    <row r="191" ht="15">
      <c r="A191" s="1"/>
    </row>
    <row r="192" ht="15">
      <c r="A192" s="1"/>
    </row>
    <row r="193" ht="15">
      <c r="A193" s="1"/>
    </row>
    <row r="194" ht="15">
      <c r="A194" s="1"/>
    </row>
    <row r="195" ht="15">
      <c r="A195" s="1"/>
    </row>
    <row r="196" ht="15">
      <c r="A196" s="1"/>
    </row>
    <row r="197" ht="15">
      <c r="A197" s="1"/>
    </row>
    <row r="198" ht="15">
      <c r="A198" s="1"/>
    </row>
    <row r="199" ht="15">
      <c r="A199" s="1"/>
    </row>
    <row r="200" ht="15">
      <c r="A200" s="1"/>
    </row>
    <row r="201" ht="15">
      <c r="A201" s="1"/>
    </row>
    <row r="202" ht="15">
      <c r="A202" s="1"/>
    </row>
    <row r="203" ht="15">
      <c r="A203" s="1"/>
    </row>
    <row r="204" ht="15">
      <c r="A204" s="1"/>
    </row>
    <row r="205" ht="15">
      <c r="A205" s="1"/>
    </row>
    <row r="206" ht="15">
      <c r="A206" s="1"/>
    </row>
    <row r="207" ht="15">
      <c r="A207" s="1"/>
    </row>
    <row r="208" ht="15">
      <c r="A208" s="1"/>
    </row>
    <row r="209" ht="15">
      <c r="A209" s="1"/>
    </row>
  </sheetData>
  <sheetProtection/>
  <autoFilter ref="A1:C189"/>
  <dataValidations count="4">
    <dataValidation type="list" allowBlank="1" showInputMessage="1" showErrorMessage="1" sqref="C2:C4 C9:C18 C20:C27 C31:C41">
      <formula1>Officials</formula1>
    </dataValidation>
    <dataValidation type="list" allowBlank="1" showInputMessage="1" showErrorMessage="1" sqref="D2:D4">
      <formula1>HighJump</formula1>
    </dataValidation>
    <dataValidation type="list" allowBlank="1" showInputMessage="1" showErrorMessage="1" sqref="D9:D16 D20:D27">
      <formula1>Hammer</formula1>
    </dataValidation>
    <dataValidation type="list" allowBlank="1" showInputMessage="1" showErrorMessage="1" sqref="D31:D40">
      <formula1>javelin</formula1>
    </dataValidation>
  </dataValidations>
  <printOptions/>
  <pageMargins left="0.6993055555555555" right="0.6993055555555555"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5"/>
  <sheetViews>
    <sheetView zoomScalePageLayoutView="0" workbookViewId="0" topLeftCell="A1">
      <selection activeCell="F2" sqref="F2"/>
    </sheetView>
  </sheetViews>
  <sheetFormatPr defaultColWidth="9.140625" defaultRowHeight="15"/>
  <cols>
    <col min="3" max="3" width="20.421875" style="0" customWidth="1"/>
    <col min="4" max="4" width="35.57421875" style="0" customWidth="1"/>
    <col min="5" max="5" width="10.140625" style="0" bestFit="1" customWidth="1"/>
  </cols>
  <sheetData>
    <row r="1" spans="1:4" ht="15">
      <c r="A1" t="s">
        <v>2</v>
      </c>
      <c r="B1" s="1">
        <f>VLOOKUP($A$1,TTable,2,0)</f>
        <v>0.4166666666666667</v>
      </c>
      <c r="C1" s="1" t="str">
        <f>VLOOKUP($A$1,TTable,3,0)</f>
        <v>High Jump</v>
      </c>
      <c r="D1" s="1" t="str">
        <f>VLOOKUP($A1,TTable,4,0)</f>
        <v>U20W (8)</v>
      </c>
    </row>
    <row r="2" spans="2:5" ht="15">
      <c r="B2" s="1">
        <f>VLOOKUP($A$1,TTable,2,0)</f>
        <v>0.4166666666666667</v>
      </c>
      <c r="E2" s="1" t="str">
        <f>VLOOKUP($A$1,TTable,3,0)</f>
        <v>High Jump</v>
      </c>
    </row>
    <row r="3" spans="2:5" ht="15">
      <c r="B3" s="1">
        <f>VLOOKUP($A$1,TTable,2,0)</f>
        <v>0.4166666666666667</v>
      </c>
      <c r="E3" s="1" t="str">
        <f>VLOOKUP($A$1,TTable,3,0)</f>
        <v>High Jump</v>
      </c>
    </row>
    <row r="4" spans="2:5" ht="15">
      <c r="B4" s="1">
        <f>VLOOKUP($A$1,TTable,2,0)</f>
        <v>0.4166666666666667</v>
      </c>
      <c r="E4" s="1" t="str">
        <f>VLOOKUP($A$1,TTable,3,0)</f>
        <v>High Jump</v>
      </c>
    </row>
    <row r="5" spans="2:5" ht="15">
      <c r="B5" s="1">
        <f>VLOOKUP($A$1,TTable,2,0)</f>
        <v>0.4166666666666667</v>
      </c>
      <c r="E5" s="1" t="str">
        <f>VLOOKUP($A$1,TTable,3,0)</f>
        <v>High Jump</v>
      </c>
    </row>
    <row r="8" spans="1:4" ht="15">
      <c r="A8" s="4" t="s">
        <v>5</v>
      </c>
      <c r="B8" s="1">
        <f aca="true" t="shared" si="0" ref="B8:B16">VLOOKUP($A$8,TTable,2,0)</f>
        <v>0.4166666666666667</v>
      </c>
      <c r="C8" s="1" t="str">
        <f>VLOOKUP($A$8,TTable,3,0)</f>
        <v>Hammer</v>
      </c>
      <c r="D8" s="1" t="str">
        <f>VLOOKUP($A8,TTable,4,0)</f>
        <v>U20M (10)</v>
      </c>
    </row>
    <row r="9" spans="2:5" ht="15">
      <c r="B9" s="1">
        <f t="shared" si="0"/>
        <v>0.4166666666666667</v>
      </c>
      <c r="E9" s="1" t="str">
        <f aca="true" t="shared" si="1" ref="E9:E14">VLOOKUP($A$8,TTable,3,0)</f>
        <v>Hammer</v>
      </c>
    </row>
    <row r="10" spans="2:5" ht="15">
      <c r="B10" s="1">
        <f t="shared" si="0"/>
        <v>0.4166666666666667</v>
      </c>
      <c r="E10" s="1" t="str">
        <f t="shared" si="1"/>
        <v>Hammer</v>
      </c>
    </row>
    <row r="11" spans="2:5" ht="15">
      <c r="B11" s="1">
        <f t="shared" si="0"/>
        <v>0.4166666666666667</v>
      </c>
      <c r="E11" s="1" t="str">
        <f t="shared" si="1"/>
        <v>Hammer</v>
      </c>
    </row>
    <row r="12" spans="2:5" ht="15">
      <c r="B12" s="1">
        <f t="shared" si="0"/>
        <v>0.4166666666666667</v>
      </c>
      <c r="E12" s="1" t="str">
        <f t="shared" si="1"/>
        <v>Hammer</v>
      </c>
    </row>
    <row r="13" spans="2:5" ht="15">
      <c r="B13" s="1">
        <f t="shared" si="0"/>
        <v>0.4166666666666667</v>
      </c>
      <c r="E13" s="1" t="str">
        <f t="shared" si="1"/>
        <v>Hammer</v>
      </c>
    </row>
    <row r="14" spans="2:5" ht="15">
      <c r="B14" s="1">
        <f t="shared" si="0"/>
        <v>0.4166666666666667</v>
      </c>
      <c r="E14" s="1" t="str">
        <f t="shared" si="1"/>
        <v>Hammer</v>
      </c>
    </row>
    <row r="15" spans="2:5" ht="15">
      <c r="B15" s="1">
        <f t="shared" si="0"/>
        <v>0.4166666666666667</v>
      </c>
      <c r="E15" s="1"/>
    </row>
    <row r="16" spans="2:5" ht="15">
      <c r="B16" s="1">
        <f t="shared" si="0"/>
        <v>0.4166666666666667</v>
      </c>
      <c r="E16" s="1"/>
    </row>
    <row r="18" spans="1:4" ht="15">
      <c r="A18" s="4" t="s">
        <v>8</v>
      </c>
      <c r="B18" s="1">
        <f aca="true" t="shared" si="2" ref="B18:B25">VLOOKUP($A$18,TTable,2,0)</f>
        <v>0.458333333333333</v>
      </c>
      <c r="C18" s="1" t="str">
        <f>VLOOKUP($A$18,TTable,3,0)</f>
        <v>Discus</v>
      </c>
      <c r="D18" s="1" t="str">
        <f>VLOOKUP($A18,TTable,4,0)</f>
        <v>U20W (9)</v>
      </c>
    </row>
    <row r="19" spans="2:5" ht="15">
      <c r="B19" s="1">
        <f t="shared" si="2"/>
        <v>0.458333333333333</v>
      </c>
      <c r="E19" s="1" t="str">
        <f aca="true" t="shared" si="3" ref="E19:E25">VLOOKUP($A$18,TTable,3,0)</f>
        <v>Discus</v>
      </c>
    </row>
    <row r="20" spans="2:5" ht="15">
      <c r="B20" s="1">
        <f t="shared" si="2"/>
        <v>0.458333333333333</v>
      </c>
      <c r="E20" s="1" t="str">
        <f t="shared" si="3"/>
        <v>Discus</v>
      </c>
    </row>
    <row r="21" spans="2:5" ht="15">
      <c r="B21" s="1">
        <f t="shared" si="2"/>
        <v>0.458333333333333</v>
      </c>
      <c r="E21" s="1" t="str">
        <f t="shared" si="3"/>
        <v>Discus</v>
      </c>
    </row>
    <row r="22" spans="2:5" ht="15">
      <c r="B22" s="1">
        <f t="shared" si="2"/>
        <v>0.458333333333333</v>
      </c>
      <c r="E22" s="1" t="str">
        <f t="shared" si="3"/>
        <v>Discus</v>
      </c>
    </row>
    <row r="23" spans="2:5" ht="15">
      <c r="B23" s="1">
        <f t="shared" si="2"/>
        <v>0.458333333333333</v>
      </c>
      <c r="E23" s="1" t="str">
        <f t="shared" si="3"/>
        <v>Discus</v>
      </c>
    </row>
    <row r="24" spans="2:5" ht="15">
      <c r="B24" s="1">
        <f t="shared" si="2"/>
        <v>0.458333333333333</v>
      </c>
      <c r="E24" s="1" t="str">
        <f t="shared" si="3"/>
        <v>Discus</v>
      </c>
    </row>
    <row r="25" spans="2:5" ht="15">
      <c r="B25" s="1">
        <f t="shared" si="2"/>
        <v>0.458333333333333</v>
      </c>
      <c r="E25" s="1" t="str">
        <f t="shared" si="3"/>
        <v>Discus</v>
      </c>
    </row>
    <row r="27" spans="1:4" ht="15">
      <c r="A27" s="5" t="s">
        <v>11</v>
      </c>
      <c r="B27" s="1">
        <f aca="true" t="shared" si="4" ref="B27:B35">VLOOKUP($A$27,TTable,2,0)</f>
        <v>0.458333333333333</v>
      </c>
      <c r="C27" s="1" t="str">
        <f>VLOOKUP($A$27,TTable,3,0)</f>
        <v>Javelin</v>
      </c>
      <c r="D27" s="1" t="str">
        <f>VLOOKUP($A$27,TTable,3,0)</f>
        <v>Javelin</v>
      </c>
    </row>
    <row r="28" spans="2:5" ht="15">
      <c r="B28" s="1">
        <f t="shared" si="4"/>
        <v>0.458333333333333</v>
      </c>
      <c r="E28" s="1" t="str">
        <f aca="true" t="shared" si="5" ref="E28:E35">VLOOKUP($A$27,TTable,3,0)</f>
        <v>Javelin</v>
      </c>
    </row>
    <row r="29" spans="2:5" ht="15">
      <c r="B29" s="1">
        <f t="shared" si="4"/>
        <v>0.458333333333333</v>
      </c>
      <c r="E29" s="1" t="str">
        <f t="shared" si="5"/>
        <v>Javelin</v>
      </c>
    </row>
    <row r="30" spans="2:5" ht="15">
      <c r="B30" s="1">
        <f t="shared" si="4"/>
        <v>0.458333333333333</v>
      </c>
      <c r="E30" s="1" t="str">
        <f t="shared" si="5"/>
        <v>Javelin</v>
      </c>
    </row>
    <row r="31" spans="2:5" ht="15">
      <c r="B31" s="1">
        <f t="shared" si="4"/>
        <v>0.458333333333333</v>
      </c>
      <c r="E31" s="1" t="str">
        <f t="shared" si="5"/>
        <v>Javelin</v>
      </c>
    </row>
    <row r="32" spans="2:5" ht="15">
      <c r="B32" s="1">
        <f t="shared" si="4"/>
        <v>0.458333333333333</v>
      </c>
      <c r="E32" s="1" t="str">
        <f t="shared" si="5"/>
        <v>Javelin</v>
      </c>
    </row>
    <row r="33" spans="2:5" ht="15">
      <c r="B33" s="1">
        <f t="shared" si="4"/>
        <v>0.458333333333333</v>
      </c>
      <c r="E33" s="1" t="str">
        <f t="shared" si="5"/>
        <v>Javelin</v>
      </c>
    </row>
    <row r="34" spans="2:5" ht="15">
      <c r="B34" s="1">
        <f t="shared" si="4"/>
        <v>0.458333333333333</v>
      </c>
      <c r="E34" s="1" t="str">
        <f t="shared" si="5"/>
        <v>Javelin</v>
      </c>
    </row>
    <row r="35" spans="2:5" ht="15">
      <c r="B35" s="1">
        <f t="shared" si="4"/>
        <v>0.458333333333333</v>
      </c>
      <c r="E35" s="1" t="str">
        <f t="shared" si="5"/>
        <v>Javelin</v>
      </c>
    </row>
  </sheetData>
  <sheetProtection/>
  <dataValidations count="3">
    <dataValidation type="list" allowBlank="1" showInputMessage="1" showErrorMessage="1" sqref="D2:D5">
      <formula1>HighJump</formula1>
    </dataValidation>
    <dataValidation type="list" allowBlank="1" showInputMessage="1" showErrorMessage="1" sqref="D9">
      <formula1>Hammer</formula1>
    </dataValidation>
    <dataValidation type="list" allowBlank="1" showInputMessage="1" showErrorMessage="1" sqref="C2:C5 C9:C16 C19:C25 C28:C35">
      <formula1>Officials</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B10" sqref="B10"/>
    </sheetView>
  </sheetViews>
  <sheetFormatPr defaultColWidth="10.28125" defaultRowHeight="18" customHeight="1"/>
  <cols>
    <col min="1" max="1" width="9.00390625" style="0" customWidth="1"/>
    <col min="2" max="2" width="15.57421875" style="0" customWidth="1"/>
    <col min="3" max="3" width="19.7109375" style="0" customWidth="1"/>
    <col min="4" max="4" width="28.00390625" style="0" customWidth="1"/>
    <col min="5" max="5" width="16.57421875" style="0" customWidth="1"/>
    <col min="6" max="6" width="15.57421875" style="0" customWidth="1"/>
  </cols>
  <sheetData>
    <row r="1" spans="2:6" ht="18" customHeight="1">
      <c r="B1" s="20" t="s">
        <v>1</v>
      </c>
      <c r="C1" s="232" t="str">
        <f>VLOOKUP(B2,EOsheet,4,0)&amp;" "&amp;VLOOKUP(B2,EOsheet,5,0)</f>
        <v>Hammer U20M</v>
      </c>
      <c r="D1" s="233"/>
      <c r="E1" s="233"/>
      <c r="F1" s="234"/>
    </row>
    <row r="2" spans="2:6" ht="14.25" customHeight="1">
      <c r="B2" s="6">
        <v>1</v>
      </c>
      <c r="C2" s="235"/>
      <c r="D2" s="236"/>
      <c r="E2" s="236"/>
      <c r="F2" s="237"/>
    </row>
    <row r="3" spans="2:6" ht="9" customHeight="1" thickBot="1">
      <c r="B3" s="241" t="str">
        <f>VLOOKUP(B2,EOsheet,2,0)</f>
        <v>F2</v>
      </c>
      <c r="C3" s="238"/>
      <c r="D3" s="239"/>
      <c r="E3" s="239"/>
      <c r="F3" s="240"/>
    </row>
    <row r="4" spans="2:6" ht="16.5" customHeight="1" thickBot="1">
      <c r="B4" s="241"/>
      <c r="C4" s="7" t="str">
        <f>"Event Time "</f>
        <v>Event Time </v>
      </c>
      <c r="D4" s="22">
        <f>VLOOKUP(B2,EOsheet,3,0)</f>
        <v>0.4166666666666667</v>
      </c>
      <c r="E4" s="242" t="str">
        <f>"No. Of Competitors  "&amp;VLOOKUP(B2,EOsheet,7,0)</f>
        <v>No. Of Competitors  10</v>
      </c>
      <c r="F4" s="243"/>
    </row>
    <row r="5" spans="2:6" ht="18" customHeight="1" thickBot="1">
      <c r="B5" s="10"/>
      <c r="C5" s="229"/>
      <c r="D5" s="230"/>
      <c r="E5" s="230"/>
      <c r="F5" s="231"/>
    </row>
    <row r="6" spans="2:6" ht="18" customHeight="1" thickBot="1">
      <c r="B6" s="10"/>
      <c r="C6" s="8"/>
      <c r="D6" s="8"/>
      <c r="E6" s="8"/>
      <c r="F6" s="9"/>
    </row>
    <row r="7" spans="2:6" ht="30" customHeight="1" thickBot="1">
      <c r="B7" s="11" t="s">
        <v>153</v>
      </c>
      <c r="C7" s="12" t="s">
        <v>154</v>
      </c>
      <c r="D7" s="12" t="s">
        <v>155</v>
      </c>
      <c r="E7" s="12" t="s">
        <v>156</v>
      </c>
      <c r="F7" s="13" t="s">
        <v>157</v>
      </c>
    </row>
    <row r="8" spans="1:6" ht="18" customHeight="1">
      <c r="A8" s="21">
        <v>1</v>
      </c>
      <c r="B8" s="14" t="str">
        <f>VLOOKUP(B2,EOsheet,2,0)&amp;"/"&amp;A8</f>
        <v>F2/1</v>
      </c>
      <c r="C8" s="15"/>
      <c r="D8" s="15"/>
      <c r="E8" s="15"/>
      <c r="F8" s="16"/>
    </row>
    <row r="9" spans="1:6" ht="18" customHeight="1">
      <c r="A9" s="21">
        <f>A8+1</f>
        <v>2</v>
      </c>
      <c r="B9" s="14" t="str">
        <f aca="true" t="shared" si="0" ref="B9:B22">VLOOKUP($B$2,EOsheet,2,0)&amp;"/"&amp;A9</f>
        <v>F2/2</v>
      </c>
      <c r="C9" s="17"/>
      <c r="D9" s="17"/>
      <c r="E9" s="17"/>
      <c r="F9" s="18"/>
    </row>
    <row r="10" spans="1:6" ht="18" customHeight="1">
      <c r="A10" s="21">
        <f aca="true" t="shared" si="1" ref="A10:A22">A9+1</f>
        <v>3</v>
      </c>
      <c r="B10" s="14" t="str">
        <f t="shared" si="0"/>
        <v>F2/3</v>
      </c>
      <c r="C10" s="17"/>
      <c r="D10" s="17"/>
      <c r="E10" s="17"/>
      <c r="F10" s="18"/>
    </row>
    <row r="11" spans="1:6" ht="18" customHeight="1">
      <c r="A11" s="21">
        <f t="shared" si="1"/>
        <v>4</v>
      </c>
      <c r="B11" s="14" t="str">
        <f t="shared" si="0"/>
        <v>F2/4</v>
      </c>
      <c r="C11" s="17"/>
      <c r="D11" s="17"/>
      <c r="E11" s="17"/>
      <c r="F11" s="18"/>
    </row>
    <row r="12" spans="1:6" ht="18" customHeight="1">
      <c r="A12" s="21">
        <f t="shared" si="1"/>
        <v>5</v>
      </c>
      <c r="B12" s="14" t="str">
        <f t="shared" si="0"/>
        <v>F2/5</v>
      </c>
      <c r="C12" s="17"/>
      <c r="D12" s="17"/>
      <c r="E12" s="17"/>
      <c r="F12" s="18"/>
    </row>
    <row r="13" spans="1:6" ht="18" customHeight="1">
      <c r="A13" s="21">
        <f t="shared" si="1"/>
        <v>6</v>
      </c>
      <c r="B13" s="14" t="str">
        <f t="shared" si="0"/>
        <v>F2/6</v>
      </c>
      <c r="C13" s="17"/>
      <c r="D13" s="17"/>
      <c r="E13" s="17"/>
      <c r="F13" s="18"/>
    </row>
    <row r="14" spans="1:6" ht="18" customHeight="1">
      <c r="A14" s="21">
        <f t="shared" si="1"/>
        <v>7</v>
      </c>
      <c r="B14" s="14" t="str">
        <f t="shared" si="0"/>
        <v>F2/7</v>
      </c>
      <c r="C14" s="17"/>
      <c r="D14" s="17"/>
      <c r="E14" s="17"/>
      <c r="F14" s="18"/>
    </row>
    <row r="15" spans="1:6" ht="18" customHeight="1">
      <c r="A15" s="21">
        <f t="shared" si="1"/>
        <v>8</v>
      </c>
      <c r="B15" s="14" t="str">
        <f t="shared" si="0"/>
        <v>F2/8</v>
      </c>
      <c r="C15" s="17"/>
      <c r="D15" s="17"/>
      <c r="E15" s="17"/>
      <c r="F15" s="18"/>
    </row>
    <row r="16" spans="1:6" ht="18" customHeight="1">
      <c r="A16" s="21">
        <f t="shared" si="1"/>
        <v>9</v>
      </c>
      <c r="B16" s="14" t="str">
        <f t="shared" si="0"/>
        <v>F2/9</v>
      </c>
      <c r="C16" s="17"/>
      <c r="D16" s="17"/>
      <c r="E16" s="17"/>
      <c r="F16" s="18"/>
    </row>
    <row r="17" spans="1:6" ht="18" customHeight="1">
      <c r="A17" s="21">
        <f t="shared" si="1"/>
        <v>10</v>
      </c>
      <c r="B17" s="14" t="str">
        <f t="shared" si="0"/>
        <v>F2/10</v>
      </c>
      <c r="C17" s="17"/>
      <c r="D17" s="17"/>
      <c r="E17" s="17"/>
      <c r="F17" s="18"/>
    </row>
    <row r="18" spans="1:6" ht="18" customHeight="1">
      <c r="A18" s="21">
        <f t="shared" si="1"/>
        <v>11</v>
      </c>
      <c r="B18" s="14" t="str">
        <f t="shared" si="0"/>
        <v>F2/11</v>
      </c>
      <c r="C18" s="17"/>
      <c r="D18" s="17"/>
      <c r="E18" s="17"/>
      <c r="F18" s="18"/>
    </row>
    <row r="19" spans="1:6" ht="18" customHeight="1">
      <c r="A19" s="21">
        <f t="shared" si="1"/>
        <v>12</v>
      </c>
      <c r="B19" s="14" t="str">
        <f t="shared" si="0"/>
        <v>F2/12</v>
      </c>
      <c r="C19" s="17"/>
      <c r="D19" s="17"/>
      <c r="E19" s="17"/>
      <c r="F19" s="18"/>
    </row>
    <row r="20" spans="1:6" ht="18" customHeight="1">
      <c r="A20" s="21">
        <f t="shared" si="1"/>
        <v>13</v>
      </c>
      <c r="B20" s="14" t="str">
        <f t="shared" si="0"/>
        <v>F2/13</v>
      </c>
      <c r="C20" s="17"/>
      <c r="D20" s="17"/>
      <c r="E20" s="17"/>
      <c r="F20" s="18"/>
    </row>
    <row r="21" spans="1:6" ht="18" customHeight="1">
      <c r="A21" s="21">
        <f t="shared" si="1"/>
        <v>14</v>
      </c>
      <c r="B21" s="14" t="str">
        <f t="shared" si="0"/>
        <v>F2/14</v>
      </c>
      <c r="C21" s="17"/>
      <c r="D21" s="17"/>
      <c r="E21" s="17"/>
      <c r="F21" s="18"/>
    </row>
    <row r="22" spans="1:6" ht="18" customHeight="1">
      <c r="A22" s="21">
        <f t="shared" si="1"/>
        <v>15</v>
      </c>
      <c r="B22" s="14" t="str">
        <f t="shared" si="0"/>
        <v>F2/15</v>
      </c>
      <c r="C22" s="17"/>
      <c r="D22" s="17"/>
      <c r="E22" s="17"/>
      <c r="F22" s="18"/>
    </row>
    <row r="24" spans="3:5" ht="18" customHeight="1">
      <c r="C24" s="19"/>
      <c r="E24" s="19"/>
    </row>
    <row r="26" ht="18" customHeight="1" thickBot="1"/>
    <row r="27" spans="2:6" ht="18" customHeight="1">
      <c r="B27" s="20" t="s">
        <v>1</v>
      </c>
      <c r="C27" s="232" t="str">
        <f>VLOOKUP(B28,EOsheet,4,0)&amp;" "&amp;VLOOKUP(B28,EOsheet,5,0)&amp;" "&amp;TEXT(LEFT(H29,2),"##")</f>
        <v>Discus U20W </v>
      </c>
      <c r="D27" s="233"/>
      <c r="E27" s="233"/>
      <c r="F27" s="234"/>
    </row>
    <row r="28" spans="2:6" ht="18" customHeight="1">
      <c r="B28" s="6">
        <f>B2+1</f>
        <v>2</v>
      </c>
      <c r="C28" s="235"/>
      <c r="D28" s="236"/>
      <c r="E28" s="236"/>
      <c r="F28" s="237"/>
    </row>
    <row r="29" spans="2:6" ht="18" customHeight="1" thickBot="1">
      <c r="B29" s="241" t="str">
        <f>VLOOKUP(B28,EOsheet,2,0)</f>
        <v>F3</v>
      </c>
      <c r="C29" s="238"/>
      <c r="D29" s="239"/>
      <c r="E29" s="239"/>
      <c r="F29" s="240"/>
    </row>
    <row r="30" spans="2:6" ht="18" customHeight="1" thickBot="1">
      <c r="B30" s="241"/>
      <c r="C30" s="7" t="str">
        <f>"Event Time "</f>
        <v>Event Time </v>
      </c>
      <c r="D30" s="22">
        <f>VLOOKUP(B28,EOsheet,3,0)</f>
        <v>0.458333333333333</v>
      </c>
      <c r="E30" s="242" t="str">
        <f>"No. Of Competitors "&amp;VLOOKUP(B28,EOsheet,7,0)</f>
        <v>No. Of Competitors 9</v>
      </c>
      <c r="F30" s="243"/>
    </row>
    <row r="31" spans="2:6" ht="18" customHeight="1" thickBot="1">
      <c r="B31" s="10"/>
      <c r="C31" s="229"/>
      <c r="D31" s="230"/>
      <c r="E31" s="230"/>
      <c r="F31" s="231"/>
    </row>
    <row r="32" spans="2:6" ht="18" customHeight="1" thickBot="1">
      <c r="B32" s="10"/>
      <c r="C32" s="8"/>
      <c r="D32" s="8"/>
      <c r="E32" s="8"/>
      <c r="F32" s="9"/>
    </row>
    <row r="33" spans="2:6" ht="28.5" customHeight="1" thickBot="1">
      <c r="B33" s="11" t="s">
        <v>153</v>
      </c>
      <c r="C33" s="12" t="s">
        <v>154</v>
      </c>
      <c r="D33" s="12" t="s">
        <v>155</v>
      </c>
      <c r="E33" s="12" t="s">
        <v>156</v>
      </c>
      <c r="F33" s="13" t="s">
        <v>157</v>
      </c>
    </row>
    <row r="34" spans="1:6" ht="18" customHeight="1">
      <c r="A34" s="21">
        <v>1</v>
      </c>
      <c r="B34" s="14" t="str">
        <f>VLOOKUP(B28,EOsheet,2,0)&amp;"/"&amp;A34</f>
        <v>F3/1</v>
      </c>
      <c r="C34" s="15"/>
      <c r="D34" s="15"/>
      <c r="E34" s="15"/>
      <c r="F34" s="16"/>
    </row>
    <row r="35" spans="1:6" ht="18" customHeight="1">
      <c r="A35" s="21">
        <f>A34+1</f>
        <v>2</v>
      </c>
      <c r="B35" s="14" t="str">
        <f aca="true" t="shared" si="2" ref="B35:B48">VLOOKUP($B$2,EOsheet,2,0)&amp;"/"&amp;A35</f>
        <v>F2/2</v>
      </c>
      <c r="C35" s="17"/>
      <c r="D35" s="17"/>
      <c r="E35" s="17"/>
      <c r="F35" s="18"/>
    </row>
    <row r="36" spans="1:6" ht="18" customHeight="1">
      <c r="A36" s="21">
        <f aca="true" t="shared" si="3" ref="A36:A48">A35+1</f>
        <v>3</v>
      </c>
      <c r="B36" s="14" t="str">
        <f t="shared" si="2"/>
        <v>F2/3</v>
      </c>
      <c r="C36" s="17"/>
      <c r="D36" s="17"/>
      <c r="E36" s="17"/>
      <c r="F36" s="18"/>
    </row>
    <row r="37" spans="1:6" ht="18" customHeight="1">
      <c r="A37" s="21">
        <f t="shared" si="3"/>
        <v>4</v>
      </c>
      <c r="B37" s="14" t="str">
        <f t="shared" si="2"/>
        <v>F2/4</v>
      </c>
      <c r="C37" s="17"/>
      <c r="D37" s="17"/>
      <c r="E37" s="17"/>
      <c r="F37" s="18"/>
    </row>
    <row r="38" spans="1:6" ht="18" customHeight="1">
      <c r="A38" s="21">
        <f t="shared" si="3"/>
        <v>5</v>
      </c>
      <c r="B38" s="14" t="str">
        <f t="shared" si="2"/>
        <v>F2/5</v>
      </c>
      <c r="C38" s="17"/>
      <c r="D38" s="17"/>
      <c r="E38" s="17"/>
      <c r="F38" s="18"/>
    </row>
    <row r="39" spans="1:6" ht="18" customHeight="1">
      <c r="A39" s="21">
        <f t="shared" si="3"/>
        <v>6</v>
      </c>
      <c r="B39" s="14" t="str">
        <f t="shared" si="2"/>
        <v>F2/6</v>
      </c>
      <c r="C39" s="17"/>
      <c r="D39" s="17"/>
      <c r="E39" s="17"/>
      <c r="F39" s="18"/>
    </row>
    <row r="40" spans="1:6" ht="18" customHeight="1">
      <c r="A40" s="21">
        <f t="shared" si="3"/>
        <v>7</v>
      </c>
      <c r="B40" s="14" t="str">
        <f t="shared" si="2"/>
        <v>F2/7</v>
      </c>
      <c r="C40" s="17"/>
      <c r="D40" s="17"/>
      <c r="E40" s="17"/>
      <c r="F40" s="18"/>
    </row>
    <row r="41" spans="1:6" ht="18" customHeight="1">
      <c r="A41" s="21">
        <f t="shared" si="3"/>
        <v>8</v>
      </c>
      <c r="B41" s="14" t="str">
        <f t="shared" si="2"/>
        <v>F2/8</v>
      </c>
      <c r="C41" s="17"/>
      <c r="D41" s="17"/>
      <c r="E41" s="17"/>
      <c r="F41" s="18"/>
    </row>
    <row r="42" spans="1:6" ht="18" customHeight="1">
      <c r="A42" s="21">
        <f t="shared" si="3"/>
        <v>9</v>
      </c>
      <c r="B42" s="14" t="str">
        <f t="shared" si="2"/>
        <v>F2/9</v>
      </c>
      <c r="C42" s="17"/>
      <c r="D42" s="17"/>
      <c r="E42" s="17"/>
      <c r="F42" s="18"/>
    </row>
    <row r="43" spans="1:6" ht="18" customHeight="1">
      <c r="A43" s="21">
        <f t="shared" si="3"/>
        <v>10</v>
      </c>
      <c r="B43" s="14" t="str">
        <f t="shared" si="2"/>
        <v>F2/10</v>
      </c>
      <c r="C43" s="17"/>
      <c r="D43" s="17"/>
      <c r="E43" s="17"/>
      <c r="F43" s="18"/>
    </row>
    <row r="44" spans="1:6" ht="18" customHeight="1">
      <c r="A44" s="21">
        <f t="shared" si="3"/>
        <v>11</v>
      </c>
      <c r="B44" s="14" t="str">
        <f t="shared" si="2"/>
        <v>F2/11</v>
      </c>
      <c r="C44" s="17"/>
      <c r="D44" s="17"/>
      <c r="E44" s="17"/>
      <c r="F44" s="18"/>
    </row>
    <row r="45" spans="1:6" ht="18" customHeight="1">
      <c r="A45" s="21">
        <f t="shared" si="3"/>
        <v>12</v>
      </c>
      <c r="B45" s="14" t="str">
        <f t="shared" si="2"/>
        <v>F2/12</v>
      </c>
      <c r="C45" s="17"/>
      <c r="D45" s="17"/>
      <c r="E45" s="17"/>
      <c r="F45" s="18"/>
    </row>
    <row r="46" spans="1:6" ht="18" customHeight="1">
      <c r="A46" s="21">
        <f t="shared" si="3"/>
        <v>13</v>
      </c>
      <c r="B46" s="14" t="str">
        <f t="shared" si="2"/>
        <v>F2/13</v>
      </c>
      <c r="C46" s="17"/>
      <c r="D46" s="17"/>
      <c r="E46" s="17"/>
      <c r="F46" s="18"/>
    </row>
    <row r="47" spans="1:6" ht="18" customHeight="1">
      <c r="A47" s="21">
        <f t="shared" si="3"/>
        <v>14</v>
      </c>
      <c r="B47" s="14" t="str">
        <f t="shared" si="2"/>
        <v>F2/14</v>
      </c>
      <c r="C47" s="17"/>
      <c r="D47" s="17"/>
      <c r="E47" s="17"/>
      <c r="F47" s="18"/>
    </row>
    <row r="48" spans="1:6" ht="18" customHeight="1">
      <c r="A48" s="21">
        <f t="shared" si="3"/>
        <v>15</v>
      </c>
      <c r="B48" s="14" t="str">
        <f t="shared" si="2"/>
        <v>F2/15</v>
      </c>
      <c r="C48" s="17"/>
      <c r="D48" s="17"/>
      <c r="E48" s="17"/>
      <c r="F48" s="18"/>
    </row>
    <row r="50" spans="3:5" ht="18" customHeight="1">
      <c r="C50" s="19"/>
      <c r="E50" s="19"/>
    </row>
  </sheetData>
  <sheetProtection/>
  <mergeCells count="8">
    <mergeCell ref="C31:F31"/>
    <mergeCell ref="C1:F3"/>
    <mergeCell ref="B3:B4"/>
    <mergeCell ref="C5:F5"/>
    <mergeCell ref="E4:F4"/>
    <mergeCell ref="C27:F29"/>
    <mergeCell ref="B29:B30"/>
    <mergeCell ref="E30:F30"/>
  </mergeCells>
  <printOptions/>
  <pageMargins left="0.7" right="0.7" top="0.75" bottom="0.75" header="0.3" footer="0.3"/>
  <pageSetup fitToWidth="0" fitToHeight="1"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B1:I33"/>
  <sheetViews>
    <sheetView zoomScalePageLayoutView="0" workbookViewId="0" topLeftCell="A26">
      <selection activeCell="I29" sqref="I29"/>
    </sheetView>
  </sheetViews>
  <sheetFormatPr defaultColWidth="9.140625" defaultRowHeight="22.5" customHeight="1"/>
  <cols>
    <col min="9" max="9" width="36.57421875" style="0" customWidth="1"/>
  </cols>
  <sheetData>
    <row r="1" spans="2:8" ht="22.5" customHeight="1">
      <c r="B1" s="59" t="s">
        <v>292</v>
      </c>
      <c r="C1" s="60"/>
      <c r="E1" s="91" t="s">
        <v>360</v>
      </c>
      <c r="F1" s="92"/>
      <c r="G1" s="93"/>
      <c r="H1" s="61"/>
    </row>
    <row r="2" spans="2:8" ht="22.5" customHeight="1">
      <c r="B2" s="62"/>
      <c r="C2" s="63" t="s">
        <v>293</v>
      </c>
      <c r="D2" s="64" t="s">
        <v>294</v>
      </c>
      <c r="E2" s="65"/>
      <c r="F2" s="66"/>
      <c r="G2" s="66"/>
      <c r="H2" s="62"/>
    </row>
    <row r="3" spans="2:8" ht="22.5" customHeight="1">
      <c r="B3" s="67"/>
      <c r="C3" s="68" t="s">
        <v>0</v>
      </c>
      <c r="D3" s="69" t="s">
        <v>1</v>
      </c>
      <c r="E3" s="68" t="s">
        <v>295</v>
      </c>
      <c r="F3" s="69" t="s">
        <v>296</v>
      </c>
      <c r="G3" s="69" t="s">
        <v>160</v>
      </c>
      <c r="H3" s="67" t="s">
        <v>297</v>
      </c>
    </row>
    <row r="4" spans="2:9" ht="124.5" customHeight="1">
      <c r="B4" s="70" t="s">
        <v>2</v>
      </c>
      <c r="C4" s="71">
        <v>10.3</v>
      </c>
      <c r="D4" s="72" t="s">
        <v>6</v>
      </c>
      <c r="E4" s="70" t="s">
        <v>298</v>
      </c>
      <c r="F4" s="72" t="s">
        <v>299</v>
      </c>
      <c r="G4" s="72" t="s">
        <v>300</v>
      </c>
      <c r="H4" s="73" t="s">
        <v>301</v>
      </c>
      <c r="I4" s="74" t="s">
        <v>302</v>
      </c>
    </row>
    <row r="5" spans="2:9" ht="121.5" customHeight="1">
      <c r="B5" s="75" t="s">
        <v>5</v>
      </c>
      <c r="C5" s="76">
        <v>11</v>
      </c>
      <c r="D5" s="77" t="s">
        <v>6</v>
      </c>
      <c r="E5" s="75" t="s">
        <v>303</v>
      </c>
      <c r="F5" s="77" t="s">
        <v>304</v>
      </c>
      <c r="G5" s="77" t="s">
        <v>305</v>
      </c>
      <c r="H5" s="78" t="s">
        <v>306</v>
      </c>
      <c r="I5" s="74" t="s">
        <v>302</v>
      </c>
    </row>
    <row r="6" spans="2:9" ht="56.25" customHeight="1">
      <c r="B6" s="70" t="s">
        <v>8</v>
      </c>
      <c r="C6" s="71">
        <v>11</v>
      </c>
      <c r="D6" s="72" t="s">
        <v>22</v>
      </c>
      <c r="E6" s="70" t="s">
        <v>303</v>
      </c>
      <c r="F6" s="72" t="s">
        <v>307</v>
      </c>
      <c r="G6" s="72" t="s">
        <v>305</v>
      </c>
      <c r="H6" s="73" t="s">
        <v>308</v>
      </c>
      <c r="I6" s="74" t="s">
        <v>309</v>
      </c>
    </row>
    <row r="7" spans="2:9" ht="139.5" customHeight="1">
      <c r="B7" s="70" t="s">
        <v>11</v>
      </c>
      <c r="C7" s="71">
        <v>11</v>
      </c>
      <c r="D7" s="72" t="s">
        <v>17</v>
      </c>
      <c r="E7" s="70" t="s">
        <v>303</v>
      </c>
      <c r="F7" s="72" t="s">
        <v>299</v>
      </c>
      <c r="G7" s="72" t="s">
        <v>300</v>
      </c>
      <c r="H7" s="73" t="s">
        <v>310</v>
      </c>
      <c r="I7" s="79" t="s">
        <v>311</v>
      </c>
    </row>
    <row r="8" spans="2:9" ht="111" customHeight="1">
      <c r="B8" s="70" t="s">
        <v>14</v>
      </c>
      <c r="C8" s="71">
        <v>11.3</v>
      </c>
      <c r="D8" s="72" t="s">
        <v>20</v>
      </c>
      <c r="E8" s="70" t="s">
        <v>312</v>
      </c>
      <c r="F8" s="72" t="s">
        <v>313</v>
      </c>
      <c r="G8" s="72" t="s">
        <v>314</v>
      </c>
      <c r="H8" s="73" t="s">
        <v>315</v>
      </c>
      <c r="I8" s="79" t="s">
        <v>316</v>
      </c>
    </row>
    <row r="9" spans="2:9" ht="117" customHeight="1">
      <c r="B9" s="67"/>
      <c r="C9" s="71">
        <v>12.3</v>
      </c>
      <c r="D9" s="72" t="s">
        <v>20</v>
      </c>
      <c r="E9" s="70" t="s">
        <v>312</v>
      </c>
      <c r="F9" s="72" t="s">
        <v>313</v>
      </c>
      <c r="G9" s="72" t="s">
        <v>317</v>
      </c>
      <c r="H9" s="73" t="s">
        <v>318</v>
      </c>
      <c r="I9" s="79" t="s">
        <v>316</v>
      </c>
    </row>
    <row r="10" spans="2:9" ht="98.25" customHeight="1">
      <c r="B10" s="70" t="s">
        <v>16</v>
      </c>
      <c r="C10" s="80">
        <v>11.45</v>
      </c>
      <c r="D10" s="72" t="s">
        <v>25</v>
      </c>
      <c r="E10" s="70" t="s">
        <v>319</v>
      </c>
      <c r="F10" s="72" t="s">
        <v>304</v>
      </c>
      <c r="G10" s="72" t="s">
        <v>305</v>
      </c>
      <c r="H10" s="73" t="s">
        <v>320</v>
      </c>
      <c r="I10" s="79" t="s">
        <v>321</v>
      </c>
    </row>
    <row r="11" spans="2:9" ht="60">
      <c r="B11" s="70" t="s">
        <v>19</v>
      </c>
      <c r="C11" s="71">
        <v>12</v>
      </c>
      <c r="D11" s="72" t="s">
        <v>3</v>
      </c>
      <c r="E11" s="70" t="s">
        <v>322</v>
      </c>
      <c r="F11" s="72" t="s">
        <v>323</v>
      </c>
      <c r="G11" s="72" t="s">
        <v>314</v>
      </c>
      <c r="H11" s="73" t="s">
        <v>324</v>
      </c>
      <c r="I11" s="79" t="s">
        <v>325</v>
      </c>
    </row>
    <row r="12" spans="2:9" ht="60">
      <c r="B12" s="67"/>
      <c r="C12" s="67"/>
      <c r="D12" s="81"/>
      <c r="E12" s="67">
        <v>11.25</v>
      </c>
      <c r="F12" s="81"/>
      <c r="G12" s="72" t="s">
        <v>317</v>
      </c>
      <c r="H12" s="73" t="s">
        <v>326</v>
      </c>
      <c r="I12" s="79" t="s">
        <v>325</v>
      </c>
    </row>
    <row r="13" spans="2:9" ht="60">
      <c r="B13" s="75" t="s">
        <v>21</v>
      </c>
      <c r="C13" s="76">
        <v>12</v>
      </c>
      <c r="D13" s="77" t="s">
        <v>12</v>
      </c>
      <c r="E13" s="75" t="s">
        <v>322</v>
      </c>
      <c r="F13" s="77" t="s">
        <v>304</v>
      </c>
      <c r="G13" s="77" t="s">
        <v>305</v>
      </c>
      <c r="H13" s="78" t="s">
        <v>327</v>
      </c>
      <c r="I13" s="79" t="s">
        <v>328</v>
      </c>
    </row>
    <row r="14" spans="2:9" ht="120">
      <c r="B14" s="75" t="s">
        <v>24</v>
      </c>
      <c r="C14" s="82">
        <v>12.45</v>
      </c>
      <c r="D14" s="77" t="s">
        <v>6</v>
      </c>
      <c r="E14" s="75" t="s">
        <v>329</v>
      </c>
      <c r="F14" s="77" t="s">
        <v>307</v>
      </c>
      <c r="G14" s="77" t="s">
        <v>305</v>
      </c>
      <c r="H14" s="78" t="s">
        <v>306</v>
      </c>
      <c r="I14" s="74" t="s">
        <v>302</v>
      </c>
    </row>
    <row r="15" spans="2:9" ht="45">
      <c r="B15" s="70" t="s">
        <v>27</v>
      </c>
      <c r="C15" s="83">
        <v>12.45</v>
      </c>
      <c r="D15" s="72" t="s">
        <v>22</v>
      </c>
      <c r="E15" s="70" t="s">
        <v>329</v>
      </c>
      <c r="F15" s="72" t="s">
        <v>304</v>
      </c>
      <c r="G15" s="72" t="s">
        <v>300</v>
      </c>
      <c r="H15" s="73" t="s">
        <v>330</v>
      </c>
      <c r="I15" s="74" t="s">
        <v>309</v>
      </c>
    </row>
    <row r="16" spans="2:9" ht="150">
      <c r="B16" s="70" t="s">
        <v>29</v>
      </c>
      <c r="C16" s="84">
        <v>13</v>
      </c>
      <c r="D16" s="72" t="s">
        <v>17</v>
      </c>
      <c r="E16" s="70" t="s">
        <v>331</v>
      </c>
      <c r="F16" s="72" t="s">
        <v>307</v>
      </c>
      <c r="G16" s="72" t="s">
        <v>305</v>
      </c>
      <c r="H16" s="73" t="s">
        <v>310</v>
      </c>
      <c r="I16" s="79" t="s">
        <v>311</v>
      </c>
    </row>
    <row r="17" spans="2:9" ht="60">
      <c r="B17" s="75" t="s">
        <v>31</v>
      </c>
      <c r="C17" s="82">
        <v>13.35</v>
      </c>
      <c r="D17" s="77" t="s">
        <v>12</v>
      </c>
      <c r="E17" s="75" t="s">
        <v>332</v>
      </c>
      <c r="F17" s="77" t="s">
        <v>299</v>
      </c>
      <c r="G17" s="77" t="s">
        <v>300</v>
      </c>
      <c r="H17" s="78" t="s">
        <v>327</v>
      </c>
      <c r="I17" s="79" t="s">
        <v>333</v>
      </c>
    </row>
    <row r="18" spans="2:9" ht="150">
      <c r="B18" s="70" t="s">
        <v>32</v>
      </c>
      <c r="C18" s="83">
        <v>13.45</v>
      </c>
      <c r="D18" s="72" t="s">
        <v>25</v>
      </c>
      <c r="E18" s="70" t="s">
        <v>334</v>
      </c>
      <c r="F18" s="72" t="s">
        <v>299</v>
      </c>
      <c r="G18" s="72" t="s">
        <v>300</v>
      </c>
      <c r="H18" s="73" t="s">
        <v>320</v>
      </c>
      <c r="I18" s="79" t="s">
        <v>321</v>
      </c>
    </row>
    <row r="19" spans="2:9" ht="45">
      <c r="B19" s="70" t="s">
        <v>33</v>
      </c>
      <c r="C19" s="84">
        <v>14</v>
      </c>
      <c r="D19" s="72" t="s">
        <v>22</v>
      </c>
      <c r="E19" s="70" t="s">
        <v>335</v>
      </c>
      <c r="F19" s="72" t="s">
        <v>304</v>
      </c>
      <c r="G19" s="72" t="s">
        <v>305</v>
      </c>
      <c r="H19" s="73" t="s">
        <v>330</v>
      </c>
      <c r="I19" s="74" t="s">
        <v>309</v>
      </c>
    </row>
    <row r="20" spans="2:9" ht="120">
      <c r="B20" s="70" t="s">
        <v>34</v>
      </c>
      <c r="C20" s="83">
        <v>14.15</v>
      </c>
      <c r="D20" s="85" t="s">
        <v>9</v>
      </c>
      <c r="E20" s="86" t="s">
        <v>336</v>
      </c>
      <c r="F20" s="85" t="s">
        <v>299</v>
      </c>
      <c r="G20" s="72" t="s">
        <v>300</v>
      </c>
      <c r="H20" s="73" t="s">
        <v>337</v>
      </c>
      <c r="I20" s="74" t="s">
        <v>338</v>
      </c>
    </row>
    <row r="21" spans="2:9" ht="105">
      <c r="B21" s="70" t="s">
        <v>339</v>
      </c>
      <c r="C21" s="84">
        <v>14.3</v>
      </c>
      <c r="D21" s="72" t="s">
        <v>20</v>
      </c>
      <c r="E21" s="70" t="s">
        <v>340</v>
      </c>
      <c r="F21" s="85" t="s">
        <v>323</v>
      </c>
      <c r="G21" s="72" t="s">
        <v>314</v>
      </c>
      <c r="H21" s="73" t="s">
        <v>315</v>
      </c>
      <c r="I21" s="79" t="s">
        <v>316</v>
      </c>
    </row>
    <row r="22" spans="2:9" ht="105">
      <c r="B22" s="67"/>
      <c r="C22" s="67"/>
      <c r="D22" s="81"/>
      <c r="E22" s="67">
        <v>13.55</v>
      </c>
      <c r="F22" s="81"/>
      <c r="G22" s="72" t="s">
        <v>317</v>
      </c>
      <c r="H22" s="73" t="s">
        <v>318</v>
      </c>
      <c r="I22" s="79" t="s">
        <v>316</v>
      </c>
    </row>
    <row r="23" spans="2:9" ht="60">
      <c r="B23" s="75" t="s">
        <v>341</v>
      </c>
      <c r="C23" s="87">
        <v>15.1</v>
      </c>
      <c r="D23" s="77" t="s">
        <v>12</v>
      </c>
      <c r="E23" s="75" t="s">
        <v>342</v>
      </c>
      <c r="F23" s="77" t="s">
        <v>307</v>
      </c>
      <c r="G23" s="77" t="s">
        <v>305</v>
      </c>
      <c r="H23" s="78" t="s">
        <v>327</v>
      </c>
      <c r="I23" s="79" t="s">
        <v>333</v>
      </c>
    </row>
    <row r="24" spans="2:9" ht="150">
      <c r="B24" s="70" t="s">
        <v>343</v>
      </c>
      <c r="C24" s="84">
        <v>15</v>
      </c>
      <c r="D24" s="72" t="s">
        <v>17</v>
      </c>
      <c r="E24" s="70" t="s">
        <v>344</v>
      </c>
      <c r="F24" s="72" t="s">
        <v>304</v>
      </c>
      <c r="G24" s="72" t="s">
        <v>305</v>
      </c>
      <c r="H24" s="73" t="s">
        <v>310</v>
      </c>
      <c r="I24" s="79" t="s">
        <v>311</v>
      </c>
    </row>
    <row r="25" spans="2:9" ht="60">
      <c r="B25" s="70" t="s">
        <v>345</v>
      </c>
      <c r="C25" s="84">
        <v>15</v>
      </c>
      <c r="D25" s="72" t="s">
        <v>3</v>
      </c>
      <c r="E25" s="70" t="s">
        <v>346</v>
      </c>
      <c r="F25" s="85" t="s">
        <v>313</v>
      </c>
      <c r="G25" s="72" t="s">
        <v>314</v>
      </c>
      <c r="H25" s="73" t="s">
        <v>324</v>
      </c>
      <c r="I25" s="79" t="s">
        <v>325</v>
      </c>
    </row>
    <row r="26" spans="2:9" ht="60">
      <c r="B26" s="67"/>
      <c r="C26" s="84">
        <v>16</v>
      </c>
      <c r="D26" s="72" t="s">
        <v>3</v>
      </c>
      <c r="E26" s="70" t="s">
        <v>347</v>
      </c>
      <c r="F26" s="85" t="s">
        <v>313</v>
      </c>
      <c r="G26" s="72" t="s">
        <v>317</v>
      </c>
      <c r="H26" s="73" t="s">
        <v>326</v>
      </c>
      <c r="I26" s="79" t="s">
        <v>325</v>
      </c>
    </row>
    <row r="27" spans="2:9" ht="45">
      <c r="B27" s="70" t="s">
        <v>348</v>
      </c>
      <c r="C27" s="83">
        <v>15.45</v>
      </c>
      <c r="D27" s="72" t="s">
        <v>22</v>
      </c>
      <c r="E27" s="70" t="s">
        <v>349</v>
      </c>
      <c r="F27" s="72" t="s">
        <v>307</v>
      </c>
      <c r="G27" s="72" t="s">
        <v>300</v>
      </c>
      <c r="H27" s="73" t="s">
        <v>330</v>
      </c>
      <c r="I27" s="74" t="s">
        <v>309</v>
      </c>
    </row>
    <row r="28" spans="2:9" ht="150">
      <c r="B28" s="70" t="s">
        <v>350</v>
      </c>
      <c r="C28" s="83">
        <v>15.45</v>
      </c>
      <c r="D28" s="72" t="s">
        <v>25</v>
      </c>
      <c r="E28" s="70" t="s">
        <v>351</v>
      </c>
      <c r="F28" s="72" t="s">
        <v>307</v>
      </c>
      <c r="G28" s="72" t="s">
        <v>305</v>
      </c>
      <c r="H28" s="73" t="s">
        <v>320</v>
      </c>
      <c r="I28" s="79" t="s">
        <v>321</v>
      </c>
    </row>
    <row r="29" spans="2:9" ht="105">
      <c r="B29" s="75" t="s">
        <v>352</v>
      </c>
      <c r="C29" s="87">
        <v>15.5</v>
      </c>
      <c r="D29" s="77" t="s">
        <v>9</v>
      </c>
      <c r="E29" s="75" t="s">
        <v>353</v>
      </c>
      <c r="F29" s="77" t="s">
        <v>307</v>
      </c>
      <c r="G29" s="77" t="s">
        <v>305</v>
      </c>
      <c r="H29" s="78" t="s">
        <v>354</v>
      </c>
      <c r="I29" s="79" t="s">
        <v>355</v>
      </c>
    </row>
    <row r="30" spans="2:9" ht="105">
      <c r="B30" s="70" t="s">
        <v>356</v>
      </c>
      <c r="C30" s="83">
        <v>16.15</v>
      </c>
      <c r="D30" s="72" t="s">
        <v>9</v>
      </c>
      <c r="E30" s="70" t="s">
        <v>357</v>
      </c>
      <c r="F30" s="72" t="s">
        <v>358</v>
      </c>
      <c r="G30" s="72" t="s">
        <v>305</v>
      </c>
      <c r="H30" s="73" t="s">
        <v>337</v>
      </c>
      <c r="I30" s="79" t="s">
        <v>355</v>
      </c>
    </row>
    <row r="31" spans="2:8" ht="22.5" customHeight="1">
      <c r="B31" s="244"/>
      <c r="C31" s="245"/>
      <c r="D31" s="246"/>
      <c r="E31" s="88"/>
      <c r="F31" s="253" t="s">
        <v>359</v>
      </c>
      <c r="G31" s="253"/>
      <c r="H31" s="253"/>
    </row>
    <row r="32" spans="2:8" ht="22.5" customHeight="1">
      <c r="B32" s="247"/>
      <c r="C32" s="248"/>
      <c r="D32" s="249"/>
      <c r="E32" s="89"/>
      <c r="F32" s="253"/>
      <c r="G32" s="253"/>
      <c r="H32" s="253"/>
    </row>
    <row r="33" spans="2:8" ht="22.5" customHeight="1">
      <c r="B33" s="250"/>
      <c r="C33" s="251"/>
      <c r="D33" s="252"/>
      <c r="E33" s="90"/>
      <c r="F33" s="253"/>
      <c r="G33" s="253"/>
      <c r="H33" s="253"/>
    </row>
  </sheetData>
  <sheetProtection/>
  <mergeCells count="2">
    <mergeCell ref="B31:D33"/>
    <mergeCell ref="F31:H3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K24"/>
  <sheetViews>
    <sheetView zoomScalePageLayoutView="0" workbookViewId="0" topLeftCell="A1">
      <selection activeCell="H21" sqref="H21"/>
    </sheetView>
  </sheetViews>
  <sheetFormatPr defaultColWidth="9.140625" defaultRowHeight="15"/>
  <cols>
    <col min="2" max="3" width="11.57421875" style="0" bestFit="1" customWidth="1"/>
    <col min="9" max="9" width="11.00390625" style="0" customWidth="1"/>
  </cols>
  <sheetData>
    <row r="4" spans="3:9" ht="15">
      <c r="C4" s="27" t="s">
        <v>177</v>
      </c>
      <c r="D4" s="17" t="s">
        <v>1</v>
      </c>
      <c r="E4" s="17" t="s">
        <v>0</v>
      </c>
      <c r="F4" s="17" t="s">
        <v>1</v>
      </c>
      <c r="G4" s="17" t="s">
        <v>147</v>
      </c>
      <c r="H4" s="26" t="s">
        <v>148</v>
      </c>
      <c r="I4" s="26" t="s">
        <v>160</v>
      </c>
    </row>
    <row r="5" spans="3:9" ht="15">
      <c r="C5" s="34">
        <v>1</v>
      </c>
      <c r="D5" s="34" t="s">
        <v>5</v>
      </c>
      <c r="E5" s="37">
        <v>0.4166666666666667</v>
      </c>
      <c r="F5" s="34" t="s">
        <v>6</v>
      </c>
      <c r="G5" s="34" t="s">
        <v>158</v>
      </c>
      <c r="H5" s="38" t="s">
        <v>149</v>
      </c>
      <c r="I5" s="34">
        <v>10</v>
      </c>
    </row>
    <row r="6" spans="3:9" ht="15">
      <c r="C6" s="34">
        <v>2</v>
      </c>
      <c r="D6" s="34" t="s">
        <v>8</v>
      </c>
      <c r="E6" s="37">
        <v>0.458333333333333</v>
      </c>
      <c r="F6" s="34" t="s">
        <v>9</v>
      </c>
      <c r="G6" s="34" t="s">
        <v>159</v>
      </c>
      <c r="H6" s="38" t="s">
        <v>150</v>
      </c>
      <c r="I6" s="34">
        <v>9</v>
      </c>
    </row>
    <row r="7" spans="3:9" ht="15">
      <c r="C7" s="34">
        <v>3</v>
      </c>
      <c r="D7" s="34" t="s">
        <v>11</v>
      </c>
      <c r="E7" s="37">
        <v>0.458333333333333</v>
      </c>
      <c r="F7" s="34" t="s">
        <v>12</v>
      </c>
      <c r="G7" s="34" t="s">
        <v>158</v>
      </c>
      <c r="H7" s="38" t="s">
        <v>151</v>
      </c>
      <c r="I7" s="34">
        <v>9</v>
      </c>
    </row>
    <row r="8" spans="3:9" ht="15">
      <c r="C8" s="34">
        <v>4</v>
      </c>
      <c r="D8" s="34" t="s">
        <v>21</v>
      </c>
      <c r="E8" s="37">
        <v>0.5</v>
      </c>
      <c r="F8" s="34" t="s">
        <v>22</v>
      </c>
      <c r="G8" s="34" t="s">
        <v>158</v>
      </c>
      <c r="H8" s="38" t="s">
        <v>149</v>
      </c>
      <c r="I8" s="34">
        <v>8</v>
      </c>
    </row>
    <row r="9" spans="3:9" ht="15">
      <c r="C9" s="34">
        <v>5</v>
      </c>
      <c r="D9" s="34" t="s">
        <v>29</v>
      </c>
      <c r="E9" s="37">
        <v>0.541666666666667</v>
      </c>
      <c r="F9" s="34" t="s">
        <v>6</v>
      </c>
      <c r="G9" s="34" t="s">
        <v>159</v>
      </c>
      <c r="H9" s="38" t="s">
        <v>150</v>
      </c>
      <c r="I9" s="34">
        <v>6</v>
      </c>
    </row>
    <row r="10" spans="3:9" ht="15">
      <c r="C10" s="34">
        <v>6</v>
      </c>
      <c r="D10" s="34" t="s">
        <v>31</v>
      </c>
      <c r="E10" s="37">
        <v>0.583333333333334</v>
      </c>
      <c r="F10" s="34" t="s">
        <v>9</v>
      </c>
      <c r="G10" s="34" t="s">
        <v>158</v>
      </c>
      <c r="H10" s="38" t="s">
        <v>152</v>
      </c>
      <c r="I10" s="34">
        <v>6</v>
      </c>
    </row>
    <row r="11" spans="3:9" ht="15">
      <c r="C11" s="34">
        <v>7</v>
      </c>
      <c r="D11" s="34" t="s">
        <v>32</v>
      </c>
      <c r="E11" s="37">
        <v>0.583333333333334</v>
      </c>
      <c r="F11" s="34" t="s">
        <v>22</v>
      </c>
      <c r="G11" s="34" t="s">
        <v>159</v>
      </c>
      <c r="H11" s="38" t="s">
        <v>150</v>
      </c>
      <c r="I11" s="34">
        <v>6</v>
      </c>
    </row>
    <row r="12" spans="3:9" ht="15">
      <c r="C12" s="34">
        <v>8</v>
      </c>
      <c r="D12" s="34" t="s">
        <v>33</v>
      </c>
      <c r="E12" s="37">
        <v>0.583333333333334</v>
      </c>
      <c r="F12" s="34" t="s">
        <v>12</v>
      </c>
      <c r="G12" s="34" t="s">
        <v>158</v>
      </c>
      <c r="H12" s="38" t="s">
        <v>151</v>
      </c>
      <c r="I12" s="34">
        <v>9</v>
      </c>
    </row>
    <row r="14" spans="3:11" ht="28.5">
      <c r="C14" s="39" t="s">
        <v>179</v>
      </c>
      <c r="J14" s="39"/>
      <c r="K14" s="39"/>
    </row>
    <row r="16" ht="13.5" customHeight="1">
      <c r="B16" s="36"/>
    </row>
    <row r="21" ht="46.5">
      <c r="A21" s="36" t="s">
        <v>178</v>
      </c>
    </row>
    <row r="23" spans="1:3" ht="15">
      <c r="A23" s="27" t="s">
        <v>175</v>
      </c>
      <c r="B23" s="27" t="s">
        <v>148</v>
      </c>
      <c r="C23" s="27" t="s">
        <v>176</v>
      </c>
    </row>
    <row r="24" spans="1:3" ht="15">
      <c r="A24" s="27">
        <v>2</v>
      </c>
      <c r="B24" s="27" t="str">
        <f>VLOOKUP(A24,TmTbl,4,0)</f>
        <v>Discus</v>
      </c>
      <c r="C24" s="27" t="str">
        <f>VLOOKUP(A24,TmTbl,6,0)</f>
        <v>4kg</v>
      </c>
    </row>
  </sheetData>
  <sheetProtection/>
  <dataValidations count="2">
    <dataValidation type="list" allowBlank="1" showInputMessage="1" showErrorMessage="1" sqref="F5:F12">
      <formula1>FieldEvnts</formula1>
    </dataValidation>
    <dataValidation type="list" allowBlank="1" showInputMessage="1" showErrorMessage="1" sqref="A24">
      <formula1>$C$5:$C$12</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3:L40"/>
  <sheetViews>
    <sheetView zoomScalePageLayoutView="0" workbookViewId="0" topLeftCell="A7">
      <selection activeCell="F6" sqref="F6"/>
    </sheetView>
  </sheetViews>
  <sheetFormatPr defaultColWidth="9.140625" defaultRowHeight="15"/>
  <sheetData>
    <row r="2" ht="15.75" thickBot="1"/>
    <row r="3" spans="2:12" ht="15">
      <c r="B3" s="40"/>
      <c r="C3" s="256"/>
      <c r="D3" s="257"/>
      <c r="E3" s="42"/>
      <c r="F3" s="254" t="s">
        <v>591</v>
      </c>
      <c r="G3" s="254" t="s">
        <v>593</v>
      </c>
      <c r="H3" s="254" t="s">
        <v>591</v>
      </c>
      <c r="I3" s="254" t="s">
        <v>588</v>
      </c>
      <c r="J3" s="254" t="s">
        <v>577</v>
      </c>
      <c r="K3" s="254" t="s">
        <v>594</v>
      </c>
      <c r="L3" s="254" t="s">
        <v>582</v>
      </c>
    </row>
    <row r="4" spans="2:12" ht="15.75" thickBot="1">
      <c r="B4" s="41" t="s">
        <v>0</v>
      </c>
      <c r="C4" s="262" t="s">
        <v>1</v>
      </c>
      <c r="D4" s="263"/>
      <c r="E4" s="43" t="s">
        <v>180</v>
      </c>
      <c r="F4" s="255"/>
      <c r="G4" s="255"/>
      <c r="H4" s="255"/>
      <c r="I4" s="255"/>
      <c r="J4" s="255"/>
      <c r="K4" s="255"/>
      <c r="L4" s="255"/>
    </row>
    <row r="5" spans="2:12" ht="15">
      <c r="B5" s="44"/>
      <c r="C5" s="256"/>
      <c r="D5" s="257"/>
      <c r="E5" s="46"/>
      <c r="F5" s="46"/>
      <c r="G5" s="46"/>
      <c r="H5" s="46"/>
      <c r="I5" s="46"/>
      <c r="J5" s="46"/>
      <c r="K5" s="46"/>
      <c r="L5" s="46"/>
    </row>
    <row r="6" spans="2:12" ht="15">
      <c r="B6" s="44">
        <v>6.45</v>
      </c>
      <c r="C6" s="258" t="s">
        <v>181</v>
      </c>
      <c r="D6" s="259"/>
      <c r="E6" s="46"/>
      <c r="F6" s="46" t="s">
        <v>183</v>
      </c>
      <c r="G6" s="46">
        <v>17</v>
      </c>
      <c r="H6" s="46" t="s">
        <v>184</v>
      </c>
      <c r="I6" s="46">
        <v>22</v>
      </c>
      <c r="J6" s="46">
        <v>13</v>
      </c>
      <c r="K6" s="46" t="s">
        <v>185</v>
      </c>
      <c r="L6" s="46" t="s">
        <v>184</v>
      </c>
    </row>
    <row r="7" spans="2:12" ht="24.75" thickBot="1">
      <c r="B7" s="45"/>
      <c r="C7" s="260"/>
      <c r="D7" s="261"/>
      <c r="E7" s="43" t="s">
        <v>182</v>
      </c>
      <c r="F7" s="47"/>
      <c r="G7" s="47"/>
      <c r="H7" s="47"/>
      <c r="I7" s="47"/>
      <c r="J7" s="47"/>
      <c r="K7" s="47"/>
      <c r="L7" s="47"/>
    </row>
    <row r="8" spans="2:12" ht="15">
      <c r="B8" s="44"/>
      <c r="C8" s="256"/>
      <c r="D8" s="257"/>
      <c r="E8" s="46"/>
      <c r="F8" s="46"/>
      <c r="G8" s="46"/>
      <c r="H8" s="46"/>
      <c r="I8" s="46"/>
      <c r="J8" s="46"/>
      <c r="K8" s="46"/>
      <c r="L8" s="46"/>
    </row>
    <row r="9" spans="2:12" ht="15">
      <c r="B9" s="44">
        <v>6.55</v>
      </c>
      <c r="C9" s="258" t="s">
        <v>186</v>
      </c>
      <c r="D9" s="259"/>
      <c r="E9" s="46"/>
      <c r="F9" s="46" t="s">
        <v>183</v>
      </c>
      <c r="G9" s="46">
        <v>21</v>
      </c>
      <c r="H9" s="46" t="s">
        <v>184</v>
      </c>
      <c r="I9" s="48">
        <v>41430</v>
      </c>
      <c r="J9" s="46">
        <v>17</v>
      </c>
      <c r="K9" s="46" t="s">
        <v>184</v>
      </c>
      <c r="L9" s="48">
        <v>41493</v>
      </c>
    </row>
    <row r="10" spans="2:12" ht="24.75" thickBot="1">
      <c r="B10" s="45"/>
      <c r="C10" s="260"/>
      <c r="D10" s="261"/>
      <c r="E10" s="43" t="s">
        <v>187</v>
      </c>
      <c r="F10" s="47"/>
      <c r="G10" s="47"/>
      <c r="H10" s="47"/>
      <c r="I10" s="47"/>
      <c r="J10" s="47"/>
      <c r="K10" s="47"/>
      <c r="L10" s="47"/>
    </row>
    <row r="11" spans="2:12" ht="15">
      <c r="B11" s="44"/>
      <c r="C11" s="256"/>
      <c r="D11" s="257"/>
      <c r="E11" s="46"/>
      <c r="F11" s="46"/>
      <c r="G11" s="46"/>
      <c r="H11" s="46"/>
      <c r="I11" s="46"/>
      <c r="J11" s="46"/>
      <c r="K11" s="46"/>
      <c r="L11" s="46"/>
    </row>
    <row r="12" spans="2:12" ht="15">
      <c r="B12" s="44">
        <v>7.05</v>
      </c>
      <c r="C12" s="258" t="s">
        <v>188</v>
      </c>
      <c r="D12" s="259"/>
      <c r="E12" s="46"/>
      <c r="F12" s="46" t="s">
        <v>183</v>
      </c>
      <c r="G12" s="46">
        <v>21</v>
      </c>
      <c r="H12" s="46" t="s">
        <v>184</v>
      </c>
      <c r="I12" s="46">
        <v>13</v>
      </c>
      <c r="J12" s="46" t="s">
        <v>184</v>
      </c>
      <c r="K12" s="46">
        <v>17</v>
      </c>
      <c r="L12" s="48">
        <v>41491</v>
      </c>
    </row>
    <row r="13" spans="2:12" ht="24.75" thickBot="1">
      <c r="B13" s="45"/>
      <c r="C13" s="260"/>
      <c r="D13" s="261"/>
      <c r="E13" s="43" t="s">
        <v>189</v>
      </c>
      <c r="F13" s="47"/>
      <c r="G13" s="47"/>
      <c r="H13" s="47"/>
      <c r="I13" s="47"/>
      <c r="J13" s="47"/>
      <c r="K13" s="47"/>
      <c r="L13" s="47"/>
    </row>
    <row r="14" spans="2:12" ht="15">
      <c r="B14" s="44"/>
      <c r="C14" s="256"/>
      <c r="D14" s="257"/>
      <c r="E14" s="46"/>
      <c r="F14" s="46"/>
      <c r="G14" s="46"/>
      <c r="H14" s="46"/>
      <c r="I14" s="46"/>
      <c r="J14" s="46"/>
      <c r="K14" s="46"/>
      <c r="L14" s="46"/>
    </row>
    <row r="15" spans="2:12" ht="15">
      <c r="B15" s="44">
        <v>7.2</v>
      </c>
      <c r="C15" s="258" t="s">
        <v>190</v>
      </c>
      <c r="D15" s="259"/>
      <c r="E15" s="46"/>
      <c r="F15" s="46" t="s">
        <v>183</v>
      </c>
      <c r="G15" s="46" t="s">
        <v>184</v>
      </c>
      <c r="H15" s="46" t="s">
        <v>191</v>
      </c>
      <c r="I15" s="46" t="s">
        <v>192</v>
      </c>
      <c r="J15" s="46" t="s">
        <v>184</v>
      </c>
      <c r="K15" s="48">
        <v>41430</v>
      </c>
      <c r="L15" s="48">
        <v>41493</v>
      </c>
    </row>
    <row r="16" spans="2:12" ht="24.75" thickBot="1">
      <c r="B16" s="45"/>
      <c r="C16" s="260"/>
      <c r="D16" s="261"/>
      <c r="E16" s="43" t="s">
        <v>189</v>
      </c>
      <c r="F16" s="47"/>
      <c r="G16" s="47"/>
      <c r="H16" s="47"/>
      <c r="I16" s="47"/>
      <c r="J16" s="47"/>
      <c r="K16" s="47"/>
      <c r="L16" s="47"/>
    </row>
    <row r="17" spans="2:12" ht="15">
      <c r="B17" s="44"/>
      <c r="C17" s="256"/>
      <c r="D17" s="257"/>
      <c r="E17" s="46"/>
      <c r="F17" s="46"/>
      <c r="G17" s="46"/>
      <c r="H17" s="46"/>
      <c r="I17" s="46"/>
      <c r="J17" s="46"/>
      <c r="K17" s="46"/>
      <c r="L17" s="46"/>
    </row>
    <row r="18" spans="2:12" ht="15">
      <c r="B18" s="44">
        <v>7.45</v>
      </c>
      <c r="C18" s="258" t="s">
        <v>193</v>
      </c>
      <c r="D18" s="259"/>
      <c r="E18" s="46"/>
      <c r="F18" s="46" t="s">
        <v>183</v>
      </c>
      <c r="G18" s="46" t="s">
        <v>192</v>
      </c>
      <c r="H18" s="46" t="s">
        <v>184</v>
      </c>
      <c r="I18" s="46" t="s">
        <v>184</v>
      </c>
      <c r="J18" s="48">
        <v>41491</v>
      </c>
      <c r="K18" s="46" t="s">
        <v>191</v>
      </c>
      <c r="L18" s="46" t="s">
        <v>184</v>
      </c>
    </row>
    <row r="19" spans="2:12" ht="24.75" thickBot="1">
      <c r="B19" s="45"/>
      <c r="C19" s="260"/>
      <c r="D19" s="261"/>
      <c r="E19" s="43" t="s">
        <v>182</v>
      </c>
      <c r="F19" s="47"/>
      <c r="G19" s="47"/>
      <c r="H19" s="47"/>
      <c r="I19" s="47"/>
      <c r="J19" s="47"/>
      <c r="K19" s="47"/>
      <c r="L19" s="47"/>
    </row>
    <row r="20" spans="2:12" ht="15">
      <c r="B20" s="44"/>
      <c r="C20" s="256"/>
      <c r="D20" s="257"/>
      <c r="E20" s="46"/>
      <c r="F20" s="46"/>
      <c r="G20" s="46"/>
      <c r="H20" s="46"/>
      <c r="I20" s="46"/>
      <c r="J20" s="46"/>
      <c r="K20" s="46"/>
      <c r="L20" s="46"/>
    </row>
    <row r="21" spans="2:12" ht="15">
      <c r="B21" s="44">
        <v>8</v>
      </c>
      <c r="C21" s="258" t="s">
        <v>194</v>
      </c>
      <c r="D21" s="259"/>
      <c r="E21" s="46"/>
      <c r="F21" s="46" t="s">
        <v>183</v>
      </c>
      <c r="G21" s="46" t="s">
        <v>185</v>
      </c>
      <c r="H21" s="46" t="s">
        <v>184</v>
      </c>
      <c r="I21" s="46" t="s">
        <v>196</v>
      </c>
      <c r="J21" s="46" t="s">
        <v>184</v>
      </c>
      <c r="K21" s="46">
        <v>22</v>
      </c>
      <c r="L21" s="46">
        <v>17</v>
      </c>
    </row>
    <row r="22" spans="2:12" ht="24.75" thickBot="1">
      <c r="B22" s="45"/>
      <c r="C22" s="260"/>
      <c r="D22" s="261"/>
      <c r="E22" s="43" t="s">
        <v>195</v>
      </c>
      <c r="F22" s="47"/>
      <c r="G22" s="47"/>
      <c r="H22" s="43"/>
      <c r="I22" s="47"/>
      <c r="J22" s="47"/>
      <c r="K22" s="47"/>
      <c r="L22" s="47"/>
    </row>
    <row r="23" spans="2:12" ht="15">
      <c r="B23" s="44"/>
      <c r="C23" s="256"/>
      <c r="D23" s="257"/>
      <c r="E23" s="46"/>
      <c r="F23" s="46"/>
      <c r="G23" s="46"/>
      <c r="H23" s="46"/>
      <c r="I23" s="46"/>
      <c r="J23" s="46"/>
      <c r="K23" s="46"/>
      <c r="L23" s="46"/>
    </row>
    <row r="24" spans="2:12" ht="15">
      <c r="B24" s="44">
        <v>8.2</v>
      </c>
      <c r="C24" s="258" t="s">
        <v>197</v>
      </c>
      <c r="D24" s="259"/>
      <c r="E24" s="46"/>
      <c r="F24" s="46" t="s">
        <v>183</v>
      </c>
      <c r="G24" s="46" t="s">
        <v>184</v>
      </c>
      <c r="H24" s="46" t="s">
        <v>185</v>
      </c>
      <c r="I24" s="46">
        <v>17</v>
      </c>
      <c r="J24" s="46">
        <v>22</v>
      </c>
      <c r="K24" s="46" t="s">
        <v>184</v>
      </c>
      <c r="L24" s="46">
        <v>13</v>
      </c>
    </row>
    <row r="25" spans="2:12" ht="24.75" thickBot="1">
      <c r="B25" s="45"/>
      <c r="C25" s="260"/>
      <c r="D25" s="261"/>
      <c r="E25" s="43" t="s">
        <v>198</v>
      </c>
      <c r="F25" s="47"/>
      <c r="G25" s="47"/>
      <c r="H25" s="47"/>
      <c r="I25" s="47"/>
      <c r="J25" s="47"/>
      <c r="K25" s="47"/>
      <c r="L25" s="47"/>
    </row>
    <row r="26" spans="2:12" ht="15">
      <c r="B26" s="44"/>
      <c r="C26" s="46"/>
      <c r="D26" s="256"/>
      <c r="E26" s="257"/>
      <c r="F26" s="46"/>
      <c r="G26" s="46"/>
      <c r="H26" s="46"/>
      <c r="I26" s="46"/>
      <c r="J26" s="46"/>
      <c r="K26" s="46"/>
      <c r="L26" s="46"/>
    </row>
    <row r="27" spans="2:12" ht="15">
      <c r="B27" s="44">
        <v>8.5</v>
      </c>
      <c r="C27" s="46" t="s">
        <v>197</v>
      </c>
      <c r="D27" s="258"/>
      <c r="E27" s="259"/>
      <c r="F27" s="46" t="s">
        <v>183</v>
      </c>
      <c r="G27" s="46" t="s">
        <v>184</v>
      </c>
      <c r="H27" s="46" t="s">
        <v>185</v>
      </c>
      <c r="I27" s="46">
        <v>17</v>
      </c>
      <c r="J27" s="46">
        <v>22</v>
      </c>
      <c r="K27" s="46" t="s">
        <v>184</v>
      </c>
      <c r="L27" s="46">
        <v>13</v>
      </c>
    </row>
    <row r="28" spans="2:12" ht="15.75" thickBot="1">
      <c r="B28" s="45"/>
      <c r="C28" s="47"/>
      <c r="D28" s="262" t="s">
        <v>199</v>
      </c>
      <c r="E28" s="263"/>
      <c r="F28" s="47"/>
      <c r="G28" s="47"/>
      <c r="H28" s="47"/>
      <c r="I28" s="47"/>
      <c r="J28" s="47"/>
      <c r="K28" s="47"/>
      <c r="L28" s="47"/>
    </row>
    <row r="29" spans="2:12" ht="15">
      <c r="B29" s="44"/>
      <c r="C29" s="46"/>
      <c r="D29" s="264" t="s">
        <v>201</v>
      </c>
      <c r="E29" s="265"/>
      <c r="F29" s="46"/>
      <c r="G29" s="46"/>
      <c r="H29" s="46"/>
      <c r="I29" s="46"/>
      <c r="J29" s="46"/>
      <c r="K29" s="46"/>
      <c r="L29" s="46"/>
    </row>
    <row r="30" spans="2:12" ht="15">
      <c r="B30" s="44">
        <v>9.1</v>
      </c>
      <c r="C30" s="46" t="s">
        <v>200</v>
      </c>
      <c r="D30" s="266" t="s">
        <v>202</v>
      </c>
      <c r="E30" s="267"/>
      <c r="F30" s="46" t="s">
        <v>183</v>
      </c>
      <c r="G30" s="46" t="s">
        <v>204</v>
      </c>
      <c r="H30" s="46" t="s">
        <v>205</v>
      </c>
      <c r="I30" s="46" t="s">
        <v>185</v>
      </c>
      <c r="J30" s="46" t="s">
        <v>205</v>
      </c>
      <c r="K30" s="46">
        <v>19</v>
      </c>
      <c r="L30" s="46">
        <v>15</v>
      </c>
    </row>
    <row r="31" spans="2:12" ht="15">
      <c r="B31" s="49"/>
      <c r="C31" s="50"/>
      <c r="D31" s="266" t="s">
        <v>203</v>
      </c>
      <c r="E31" s="267"/>
      <c r="F31" s="50"/>
      <c r="G31" s="50"/>
      <c r="H31" s="50"/>
      <c r="I31" s="50"/>
      <c r="J31" s="50"/>
      <c r="K31" s="50"/>
      <c r="L31" s="50"/>
    </row>
    <row r="32" spans="2:12" ht="15.75" thickBot="1">
      <c r="B32" s="45"/>
      <c r="C32" s="47"/>
      <c r="D32" s="262"/>
      <c r="E32" s="263"/>
      <c r="F32" s="47"/>
      <c r="G32" s="47"/>
      <c r="H32" s="47"/>
      <c r="I32" s="47"/>
      <c r="J32" s="47"/>
      <c r="K32" s="47"/>
      <c r="L32" s="47"/>
    </row>
    <row r="37" ht="15.75">
      <c r="C37" s="52" t="s">
        <v>206</v>
      </c>
    </row>
    <row r="38" ht="15.75">
      <c r="C38" s="51" t="s">
        <v>207</v>
      </c>
    </row>
    <row r="39" ht="15.75">
      <c r="C39" s="51" t="s">
        <v>208</v>
      </c>
    </row>
    <row r="40" ht="15.75">
      <c r="C40" s="51" t="s">
        <v>209</v>
      </c>
    </row>
  </sheetData>
  <sheetProtection/>
  <mergeCells count="37">
    <mergeCell ref="D32:E32"/>
    <mergeCell ref="D26:E26"/>
    <mergeCell ref="D27:E27"/>
    <mergeCell ref="D28:E28"/>
    <mergeCell ref="D29:E29"/>
    <mergeCell ref="D30:E30"/>
    <mergeCell ref="D31:E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C6:D6"/>
    <mergeCell ref="C7:D7"/>
    <mergeCell ref="C3:D3"/>
    <mergeCell ref="C4:D4"/>
    <mergeCell ref="F3:F4"/>
    <mergeCell ref="G3:G4"/>
    <mergeCell ref="H3:H4"/>
    <mergeCell ref="I3:I4"/>
    <mergeCell ref="J3:J4"/>
    <mergeCell ref="K3:K4"/>
    <mergeCell ref="L3:L4"/>
    <mergeCell ref="C5:D5"/>
  </mergeCells>
  <dataValidations count="3">
    <dataValidation type="list" allowBlank="1" showInputMessage="1" showErrorMessage="1" sqref="I12:K12 F6:L6 I24:L24 F9:L9 J21:L21 I29:L30 I27:L27 F11:H30 I18:L18">
      <formula1>Track</formula1>
    </dataValidation>
    <dataValidation type="list" allowBlank="1" showInputMessage="1" showErrorMessage="1" sqref="F3:L4">
      <formula1>Officials</formula1>
    </dataValidation>
    <dataValidation type="list" allowBlank="1" showInputMessage="1" showErrorMessage="1" sqref="C6:D6 C9:D9 C12:D12 C15:D15 C18:D18 C21:D21 C24:D24 C27:D28 C30:D31">
      <formula1>TrkEvnts</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ahulse</dc:creator>
  <cp:keywords/>
  <dc:description/>
  <cp:lastModifiedBy>ahulse</cp:lastModifiedBy>
  <cp:lastPrinted>2013-10-13T20:22:29Z</cp:lastPrinted>
  <dcterms:created xsi:type="dcterms:W3CDTF">2013-10-13T09:34:35Z</dcterms:created>
  <dcterms:modified xsi:type="dcterms:W3CDTF">2014-10-29T21:26:29Z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